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codeName="ThisWorkbook"/>
  <mc:AlternateContent xmlns:mc="http://schemas.openxmlformats.org/markup-compatibility/2006">
    <mc:Choice Requires="x15">
      <x15ac:absPath xmlns:x15ac="http://schemas.microsoft.com/office/spreadsheetml/2010/11/ac" url="Z:\Angebote Kunden\Datenblatt\Kosten pro Seite\"/>
    </mc:Choice>
  </mc:AlternateContent>
  <bookViews>
    <workbookView xWindow="360" yWindow="255" windowWidth="14940" windowHeight="8385" activeTab="2"/>
  </bookViews>
  <sheets>
    <sheet name="How to use" sheetId="14" r:id="rId1"/>
    <sheet name="Data Introduction" sheetId="5" r:id="rId2"/>
    <sheet name="Results" sheetId="13" r:id="rId3"/>
    <sheet name="Calculus" sheetId="9" state="hidden" r:id="rId4"/>
  </sheets>
  <definedNames>
    <definedName name="_xlnm.Print_Area" localSheetId="1">'Data Introduction'!#REF!</definedName>
    <definedName name="_xlnm.Print_Area" localSheetId="2">Results!$A$1:$I$39</definedName>
  </definedNames>
  <calcPr calcId="162913"/>
</workbook>
</file>

<file path=xl/calcChain.xml><?xml version="1.0" encoding="utf-8"?>
<calcChain xmlns="http://schemas.openxmlformats.org/spreadsheetml/2006/main">
  <c r="E21" i="9" l="1"/>
  <c r="E88" i="9" s="1"/>
  <c r="E22" i="9"/>
  <c r="F87" i="9" s="1"/>
  <c r="C92" i="9"/>
  <c r="D91" i="9"/>
  <c r="H91" i="9" s="1"/>
  <c r="D90" i="9"/>
  <c r="H90" i="9" s="1"/>
  <c r="D89" i="9"/>
  <c r="H89" i="9" s="1"/>
  <c r="D88" i="9"/>
  <c r="G88" i="9" s="1"/>
  <c r="D87" i="9"/>
  <c r="H87" i="9" s="1"/>
  <c r="D86" i="9"/>
  <c r="G86" i="9" s="1"/>
  <c r="F77" i="9"/>
  <c r="F79" i="9"/>
  <c r="F81" i="9"/>
  <c r="E17" i="9"/>
  <c r="E78" i="9" s="1"/>
  <c r="E18" i="9"/>
  <c r="F78" i="9" s="1"/>
  <c r="F67" i="9"/>
  <c r="F69" i="9"/>
  <c r="F71" i="9"/>
  <c r="E13" i="9"/>
  <c r="E68" i="9" s="1"/>
  <c r="E14" i="9"/>
  <c r="F68" i="9" s="1"/>
  <c r="E71" i="9" l="1"/>
  <c r="E69" i="9"/>
  <c r="E67" i="9"/>
  <c r="E81" i="9"/>
  <c r="E79" i="9"/>
  <c r="E77" i="9"/>
  <c r="E72" i="9"/>
  <c r="E70" i="9"/>
  <c r="F72" i="9"/>
  <c r="F70" i="9"/>
  <c r="F73" i="9" s="1"/>
  <c r="E76" i="9"/>
  <c r="E80" i="9"/>
  <c r="F76" i="9"/>
  <c r="F80" i="9"/>
  <c r="E91" i="9"/>
  <c r="E89" i="9"/>
  <c r="E87" i="9"/>
  <c r="F90" i="9"/>
  <c r="F88" i="9"/>
  <c r="F86" i="9"/>
  <c r="G90" i="9"/>
  <c r="H86" i="9"/>
  <c r="H88" i="9"/>
  <c r="I87" i="9"/>
  <c r="E86" i="9"/>
  <c r="E92" i="9" s="1"/>
  <c r="E90" i="9"/>
  <c r="F91" i="9"/>
  <c r="F89" i="9"/>
  <c r="I89" i="9"/>
  <c r="I91" i="9"/>
  <c r="I90" i="9"/>
  <c r="I86" i="9"/>
  <c r="I24" i="13" s="1"/>
  <c r="I88" i="9"/>
  <c r="G91" i="9"/>
  <c r="G89" i="9"/>
  <c r="G87" i="9"/>
  <c r="H92" i="9"/>
  <c r="H24" i="13" s="1"/>
  <c r="F92" i="9" l="1"/>
  <c r="E24" i="13" s="1"/>
  <c r="E73" i="9"/>
  <c r="G92" i="9"/>
  <c r="H34" i="13" l="1"/>
  <c r="H33" i="13"/>
  <c r="E4" i="9" l="1"/>
  <c r="F82" i="9"/>
  <c r="E22" i="13" s="1"/>
  <c r="E20" i="13"/>
  <c r="E9" i="9"/>
  <c r="P57" i="9" s="1"/>
  <c r="P63" i="9" s="1"/>
  <c r="E18" i="13" s="1"/>
  <c r="P58" i="9"/>
  <c r="P59" i="9"/>
  <c r="P60" i="9"/>
  <c r="P61" i="9"/>
  <c r="P62" i="9"/>
  <c r="F57" i="9"/>
  <c r="F58" i="9"/>
  <c r="F59" i="9"/>
  <c r="F60" i="9"/>
  <c r="F61" i="9"/>
  <c r="F62" i="9"/>
  <c r="P48" i="9"/>
  <c r="P49" i="9"/>
  <c r="P50" i="9"/>
  <c r="P51" i="9"/>
  <c r="P52" i="9"/>
  <c r="P53" i="9"/>
  <c r="F48" i="9"/>
  <c r="F49" i="9"/>
  <c r="F50" i="9"/>
  <c r="F51" i="9"/>
  <c r="F52" i="9"/>
  <c r="F53" i="9"/>
  <c r="P37" i="9"/>
  <c r="P38" i="9"/>
  <c r="P39" i="9"/>
  <c r="P40" i="9"/>
  <c r="P41" i="9"/>
  <c r="P42" i="9"/>
  <c r="F37" i="9"/>
  <c r="F38" i="9"/>
  <c r="F39" i="9"/>
  <c r="F40" i="9"/>
  <c r="F41" i="9"/>
  <c r="F42" i="9"/>
  <c r="P28" i="9"/>
  <c r="P29" i="9"/>
  <c r="P30" i="9"/>
  <c r="P31" i="9"/>
  <c r="P32" i="9"/>
  <c r="P33" i="9"/>
  <c r="F28" i="9"/>
  <c r="F29" i="9"/>
  <c r="F30" i="9"/>
  <c r="F31" i="9"/>
  <c r="F32" i="9"/>
  <c r="F33" i="9"/>
  <c r="H32" i="13"/>
  <c r="H31" i="13"/>
  <c r="H30" i="13"/>
  <c r="D79" i="9"/>
  <c r="D76" i="9"/>
  <c r="D28" i="9"/>
  <c r="C73" i="9"/>
  <c r="D72" i="9"/>
  <c r="D71" i="9"/>
  <c r="D70" i="9"/>
  <c r="D69" i="9"/>
  <c r="D68" i="9"/>
  <c r="D67" i="9"/>
  <c r="D81" i="9"/>
  <c r="D77" i="9"/>
  <c r="D80" i="9"/>
  <c r="C82" i="9"/>
  <c r="D78" i="9"/>
  <c r="C43" i="9"/>
  <c r="C34" i="9"/>
  <c r="N62" i="9"/>
  <c r="R62" i="9" s="1"/>
  <c r="N61" i="9"/>
  <c r="R61" i="9" s="1"/>
  <c r="N60" i="9"/>
  <c r="N59" i="9"/>
  <c r="R59" i="9" s="1"/>
  <c r="N58" i="9"/>
  <c r="R58" i="9" s="1"/>
  <c r="N57" i="9"/>
  <c r="R57" i="9" s="1"/>
  <c r="N53" i="9"/>
  <c r="N52" i="9"/>
  <c r="N51" i="9"/>
  <c r="R51" i="9" s="1"/>
  <c r="N50" i="9"/>
  <c r="R50" i="9" s="1"/>
  <c r="N49" i="9"/>
  <c r="N48" i="9"/>
  <c r="N42" i="9"/>
  <c r="N41" i="9"/>
  <c r="R41" i="9" s="1"/>
  <c r="N40" i="9"/>
  <c r="R40" i="9" s="1"/>
  <c r="N39" i="9"/>
  <c r="N38" i="9"/>
  <c r="N37" i="9"/>
  <c r="N33" i="9"/>
  <c r="N32" i="9"/>
  <c r="R32" i="9" s="1"/>
  <c r="N31" i="9"/>
  <c r="R31" i="9" s="1"/>
  <c r="N30" i="9"/>
  <c r="N29" i="9"/>
  <c r="N28" i="9"/>
  <c r="D33" i="9"/>
  <c r="D32" i="9"/>
  <c r="D31" i="9"/>
  <c r="D30" i="9"/>
  <c r="D29" i="9"/>
  <c r="H29" i="9" s="1"/>
  <c r="D42" i="9"/>
  <c r="H42" i="9" s="1"/>
  <c r="D41" i="9"/>
  <c r="D40" i="9"/>
  <c r="D39" i="9"/>
  <c r="H39" i="9" s="1"/>
  <c r="D38" i="9"/>
  <c r="D37" i="9"/>
  <c r="D62" i="9"/>
  <c r="H62" i="9" s="1"/>
  <c r="D61" i="9"/>
  <c r="H61" i="9" s="1"/>
  <c r="D60" i="9"/>
  <c r="D59" i="9"/>
  <c r="D58" i="9"/>
  <c r="H58" i="9" s="1"/>
  <c r="D57" i="9"/>
  <c r="H57" i="9" s="1"/>
  <c r="D53" i="9"/>
  <c r="H53" i="9" s="1"/>
  <c r="D52" i="9"/>
  <c r="D51" i="9"/>
  <c r="D50" i="9"/>
  <c r="D49" i="9"/>
  <c r="D48" i="9"/>
  <c r="E35" i="13"/>
  <c r="F35" i="13"/>
  <c r="E34" i="13"/>
  <c r="F34" i="13"/>
  <c r="E33" i="13"/>
  <c r="F33" i="13"/>
  <c r="E32" i="13"/>
  <c r="C32" i="13"/>
  <c r="E31" i="13"/>
  <c r="D31" i="13"/>
  <c r="E30" i="13"/>
  <c r="F32" i="13"/>
  <c r="F31" i="13"/>
  <c r="F30" i="13"/>
  <c r="C35" i="13"/>
  <c r="C34" i="13"/>
  <c r="C33" i="13"/>
  <c r="C31" i="13"/>
  <c r="M34" i="9"/>
  <c r="M43" i="9"/>
  <c r="E8" i="9"/>
  <c r="E3" i="9"/>
  <c r="E49" i="9" s="1"/>
  <c r="E82" i="9"/>
  <c r="E28" i="9"/>
  <c r="E51" i="9"/>
  <c r="O28" i="9"/>
  <c r="E33" i="9"/>
  <c r="E29" i="9"/>
  <c r="O31" i="9"/>
  <c r="O33" i="9"/>
  <c r="E30" i="9"/>
  <c r="E32" i="9"/>
  <c r="O30" i="9"/>
  <c r="E31" i="9"/>
  <c r="E52" i="9"/>
  <c r="Q32" i="9"/>
  <c r="G31" i="9"/>
  <c r="G51" i="9"/>
  <c r="G30" i="9"/>
  <c r="Q48" i="9"/>
  <c r="G29" i="9"/>
  <c r="R42" i="9"/>
  <c r="H60" i="9"/>
  <c r="R60" i="9"/>
  <c r="H41" i="9"/>
  <c r="H38" i="9"/>
  <c r="R38" i="9"/>
  <c r="H59" i="9"/>
  <c r="H40" i="9"/>
  <c r="H37" i="9"/>
  <c r="O57" i="9"/>
  <c r="O61" i="9"/>
  <c r="O40" i="9"/>
  <c r="E38" i="9"/>
  <c r="G41" i="9"/>
  <c r="O38" i="9"/>
  <c r="O58" i="9"/>
  <c r="O60" i="9"/>
  <c r="O62" i="9"/>
  <c r="E58" i="9"/>
  <c r="E61" i="9"/>
  <c r="O39" i="9"/>
  <c r="O41" i="9"/>
  <c r="E39" i="9"/>
  <c r="E41" i="9"/>
  <c r="E42" i="9"/>
  <c r="O59" i="9"/>
  <c r="E59" i="9"/>
  <c r="E62" i="9"/>
  <c r="O42" i="9"/>
  <c r="E40" i="9"/>
  <c r="E60" i="9"/>
  <c r="E57" i="9"/>
  <c r="O37" i="9"/>
  <c r="E37" i="9"/>
  <c r="E43" i="9" s="1"/>
  <c r="G62" i="9"/>
  <c r="Q38" i="9"/>
  <c r="Q59" i="9"/>
  <c r="Q42" i="9"/>
  <c r="Q40" i="9"/>
  <c r="Q61" i="9"/>
  <c r="G40" i="9"/>
  <c r="R29" i="9"/>
  <c r="H31" i="9"/>
  <c r="H51" i="9"/>
  <c r="H33" i="9"/>
  <c r="R33" i="9"/>
  <c r="H32" i="9"/>
  <c r="R48" i="9"/>
  <c r="H30" i="9"/>
  <c r="R49" i="9"/>
  <c r="R53" i="9"/>
  <c r="R52" i="9"/>
  <c r="O53" i="9"/>
  <c r="O49" i="9"/>
  <c r="O52" i="9"/>
  <c r="O50" i="9"/>
  <c r="O54" i="9" s="1"/>
  <c r="O48" i="9"/>
  <c r="Q52" i="9"/>
  <c r="O51" i="9"/>
  <c r="Q53" i="9"/>
  <c r="E48" i="9"/>
  <c r="M63" i="9"/>
  <c r="C63" i="9"/>
  <c r="M54" i="9"/>
  <c r="C54" i="9"/>
  <c r="C30" i="13"/>
  <c r="E63" i="9"/>
  <c r="O43" i="9" l="1"/>
  <c r="O29" i="9"/>
  <c r="E50" i="9"/>
  <c r="E54" i="9" s="1"/>
  <c r="O32" i="9"/>
  <c r="E53" i="9"/>
  <c r="G49" i="9"/>
  <c r="G60" i="9"/>
  <c r="G38" i="9"/>
  <c r="G32" i="9"/>
  <c r="Q28" i="9"/>
  <c r="Q30" i="9"/>
  <c r="Q37" i="9"/>
  <c r="Q39" i="9"/>
  <c r="G28" i="9"/>
  <c r="F54" i="9"/>
  <c r="E12" i="13" s="1"/>
  <c r="P54" i="9"/>
  <c r="E14" i="13" s="1"/>
  <c r="O63" i="9"/>
  <c r="E34" i="9"/>
  <c r="G48" i="9"/>
  <c r="G50" i="9"/>
  <c r="G52" i="9"/>
  <c r="G59" i="9"/>
  <c r="G37" i="9"/>
  <c r="G33" i="9"/>
  <c r="Q29" i="9"/>
  <c r="Q33" i="9"/>
  <c r="Q49" i="9"/>
  <c r="Q60" i="9"/>
  <c r="F34" i="9"/>
  <c r="E4" i="13" s="1"/>
  <c r="P34" i="9"/>
  <c r="E6" i="13" s="1"/>
  <c r="F43" i="9"/>
  <c r="E8" i="13" s="1"/>
  <c r="P43" i="9"/>
  <c r="E10" i="13" s="1"/>
  <c r="F63" i="9"/>
  <c r="E16" i="13" s="1"/>
  <c r="H48" i="9"/>
  <c r="Q51" i="9"/>
  <c r="H52" i="9"/>
  <c r="H50" i="9"/>
  <c r="Q58" i="9"/>
  <c r="Q62" i="9"/>
  <c r="F24" i="13"/>
  <c r="G24" i="13" s="1"/>
  <c r="Q57" i="9"/>
  <c r="H49" i="9"/>
  <c r="I51" i="9" s="1"/>
  <c r="H28" i="9"/>
  <c r="H34" i="9" s="1"/>
  <c r="Q41" i="9"/>
  <c r="Q43" i="9" s="1"/>
  <c r="G80" i="9"/>
  <c r="H80" i="9"/>
  <c r="G79" i="9"/>
  <c r="H79" i="9"/>
  <c r="H78" i="9"/>
  <c r="G78" i="9"/>
  <c r="R30" i="9"/>
  <c r="R37" i="9"/>
  <c r="G77" i="9"/>
  <c r="H77" i="9"/>
  <c r="H81" i="9"/>
  <c r="G81" i="9"/>
  <c r="G76" i="9"/>
  <c r="H76" i="9"/>
  <c r="F4" i="13"/>
  <c r="G4" i="13" s="1"/>
  <c r="G69" i="9"/>
  <c r="H69" i="9"/>
  <c r="I42" i="9"/>
  <c r="H70" i="9"/>
  <c r="G70" i="9"/>
  <c r="S60" i="9"/>
  <c r="I38" i="9"/>
  <c r="G67" i="9"/>
  <c r="H67" i="9"/>
  <c r="H71" i="9"/>
  <c r="G71" i="9"/>
  <c r="S51" i="9"/>
  <c r="Q63" i="9"/>
  <c r="S62" i="9"/>
  <c r="I58" i="9"/>
  <c r="I62" i="9"/>
  <c r="G68" i="9"/>
  <c r="H68" i="9"/>
  <c r="G72" i="9"/>
  <c r="H72" i="9"/>
  <c r="I80" i="9"/>
  <c r="S59" i="9"/>
  <c r="S61" i="9"/>
  <c r="S58" i="9"/>
  <c r="S57" i="9"/>
  <c r="R63" i="9"/>
  <c r="H18" i="13" s="1"/>
  <c r="I57" i="9"/>
  <c r="I16" i="13" s="1"/>
  <c r="I60" i="9"/>
  <c r="I59" i="9"/>
  <c r="H63" i="9"/>
  <c r="H16" i="13" s="1"/>
  <c r="I61" i="9"/>
  <c r="G58" i="9"/>
  <c r="G57" i="9"/>
  <c r="G61" i="9"/>
  <c r="S53" i="9"/>
  <c r="R54" i="9"/>
  <c r="H14" i="13" s="1"/>
  <c r="S49" i="9"/>
  <c r="S52" i="9"/>
  <c r="S48" i="9"/>
  <c r="I14" i="13" s="1"/>
  <c r="S50" i="9"/>
  <c r="Q50" i="9"/>
  <c r="Q54" i="9" s="1"/>
  <c r="G53" i="9"/>
  <c r="G54" i="9" s="1"/>
  <c r="R39" i="9"/>
  <c r="I39" i="9"/>
  <c r="H43" i="9"/>
  <c r="H8" i="13" s="1"/>
  <c r="I40" i="9"/>
  <c r="I41" i="9"/>
  <c r="I37" i="9"/>
  <c r="G39" i="9"/>
  <c r="G42" i="9"/>
  <c r="Q31" i="9"/>
  <c r="Q34" i="9" s="1"/>
  <c r="R28" i="9"/>
  <c r="S30" i="9" s="1"/>
  <c r="G34" i="9"/>
  <c r="I28" i="9"/>
  <c r="I30" i="9"/>
  <c r="I31" i="9"/>
  <c r="H4" i="13"/>
  <c r="I32" i="9"/>
  <c r="I29" i="9"/>
  <c r="I33" i="9"/>
  <c r="F18" i="13"/>
  <c r="G18" i="13" s="1"/>
  <c r="F8" i="13"/>
  <c r="G8" i="13" s="1"/>
  <c r="F14" i="13"/>
  <c r="G14" i="13" s="1"/>
  <c r="F22" i="13"/>
  <c r="G22" i="13" s="1"/>
  <c r="F16" i="13"/>
  <c r="G16" i="13" s="1"/>
  <c r="F20" i="13"/>
  <c r="G20" i="13" s="1"/>
  <c r="F12" i="13"/>
  <c r="G12" i="13" s="1"/>
  <c r="F10" i="13"/>
  <c r="G10" i="13" s="1"/>
  <c r="F6" i="13"/>
  <c r="G6" i="13" s="1"/>
  <c r="H54" i="9" l="1"/>
  <c r="H12" i="13" s="1"/>
  <c r="O34" i="9"/>
  <c r="I78" i="9"/>
  <c r="I76" i="9"/>
  <c r="I77" i="9"/>
  <c r="G82" i="9"/>
  <c r="I8" i="13"/>
  <c r="G43" i="9"/>
  <c r="I53" i="9"/>
  <c r="I79" i="9"/>
  <c r="I22" i="13"/>
  <c r="I48" i="9"/>
  <c r="I12" i="13" s="1"/>
  <c r="S32" i="9"/>
  <c r="I52" i="9"/>
  <c r="H73" i="9"/>
  <c r="H20" i="13" s="1"/>
  <c r="I81" i="9"/>
  <c r="I49" i="9"/>
  <c r="I50" i="9"/>
  <c r="H82" i="9"/>
  <c r="H22" i="13" s="1"/>
  <c r="G63" i="9"/>
  <c r="I18" i="13"/>
  <c r="I67" i="9"/>
  <c r="I72" i="9"/>
  <c r="I69" i="9"/>
  <c r="I70" i="9"/>
  <c r="I68" i="9"/>
  <c r="I71" i="9"/>
  <c r="G73" i="9"/>
  <c r="S39" i="9"/>
  <c r="S38" i="9"/>
  <c r="S37" i="9"/>
  <c r="S41" i="9"/>
  <c r="R43" i="9"/>
  <c r="H10" i="13" s="1"/>
  <c r="S42" i="9"/>
  <c r="S40" i="9"/>
  <c r="R34" i="9"/>
  <c r="H6" i="13" s="1"/>
  <c r="S33" i="9"/>
  <c r="S28" i="9"/>
  <c r="S29" i="9"/>
  <c r="S31" i="9"/>
  <c r="I4" i="13"/>
  <c r="I20" i="13" l="1"/>
  <c r="I10" i="13"/>
  <c r="I6" i="13"/>
</calcChain>
</file>

<file path=xl/sharedStrings.xml><?xml version="1.0" encoding="utf-8"?>
<sst xmlns="http://schemas.openxmlformats.org/spreadsheetml/2006/main" count="338" uniqueCount="86">
  <si>
    <t>Price</t>
  </si>
  <si>
    <t>Capacity / Printhead life (ml)</t>
  </si>
  <si>
    <t>Magenta</t>
  </si>
  <si>
    <t>Cartridge</t>
  </si>
  <si>
    <t>Printhead</t>
  </si>
  <si>
    <t>Yellow</t>
  </si>
  <si>
    <t>Photo Black</t>
  </si>
  <si>
    <t>Matte Black</t>
  </si>
  <si>
    <t>Cyan</t>
  </si>
  <si>
    <t>Media</t>
  </si>
  <si>
    <t>Width (mm)</t>
  </si>
  <si>
    <t>Length (m)</t>
  </si>
  <si>
    <t>N5</t>
  </si>
  <si>
    <t>Size:</t>
  </si>
  <si>
    <t>22" x 27,5""</t>
  </si>
  <si>
    <t>Area (sqft)</t>
  </si>
  <si>
    <t>Area (sqm)</t>
  </si>
  <si>
    <t>Pasta</t>
  </si>
  <si>
    <t>24" x 30"</t>
  </si>
  <si>
    <t>HWC PAPER</t>
  </si>
  <si>
    <t>N5 Best MD OFF</t>
  </si>
  <si>
    <t>ml</t>
  </si>
  <si>
    <t>prints/cartridge</t>
  </si>
  <si>
    <r>
      <t>ml/ft</t>
    </r>
    <r>
      <rPr>
        <vertAlign val="superscript"/>
        <sz val="9"/>
        <rFont val="HP Simplified"/>
        <family val="2"/>
      </rPr>
      <t>2</t>
    </r>
  </si>
  <si>
    <r>
      <t>ml/m</t>
    </r>
    <r>
      <rPr>
        <vertAlign val="superscript"/>
        <sz val="9"/>
        <rFont val="HP Simplified"/>
        <family val="2"/>
      </rPr>
      <t>2</t>
    </r>
  </si>
  <si>
    <r>
      <t>ft</t>
    </r>
    <r>
      <rPr>
        <vertAlign val="superscript"/>
        <sz val="9"/>
        <rFont val="HP Simplified"/>
        <family val="2"/>
      </rPr>
      <t>2</t>
    </r>
    <r>
      <rPr>
        <sz val="9"/>
        <rFont val="HP Simplified"/>
        <family val="2"/>
      </rPr>
      <t>/cartridge</t>
    </r>
  </si>
  <si>
    <r>
      <t>m</t>
    </r>
    <r>
      <rPr>
        <vertAlign val="superscript"/>
        <sz val="9"/>
        <rFont val="HP Simplified"/>
        <family val="2"/>
      </rPr>
      <t>2</t>
    </r>
    <r>
      <rPr>
        <sz val="9"/>
        <rFont val="HP Simplified"/>
        <family val="2"/>
      </rPr>
      <t>/cartridge</t>
    </r>
  </si>
  <si>
    <t>N5 Normal MD OFF</t>
  </si>
  <si>
    <t>M</t>
  </si>
  <si>
    <t>Y</t>
  </si>
  <si>
    <t>Pk</t>
  </si>
  <si>
    <t>Mk</t>
  </si>
  <si>
    <t>C</t>
  </si>
  <si>
    <t>Average</t>
  </si>
  <si>
    <t>Pasta Best MD OFF</t>
  </si>
  <si>
    <t>Pasta Normal MD OFF</t>
  </si>
  <si>
    <t>GLOSSY PAPER</t>
  </si>
  <si>
    <t>Media type</t>
  </si>
  <si>
    <t>File</t>
  </si>
  <si>
    <t>Print mode</t>
  </si>
  <si>
    <t xml:space="preserve">Ink+ph+media cost </t>
  </si>
  <si>
    <t>Heavyweight Coated Paper</t>
  </si>
  <si>
    <t>Best</t>
  </si>
  <si>
    <t>Quality</t>
  </si>
  <si>
    <t>Normal</t>
  </si>
  <si>
    <t>Cartridge price</t>
  </si>
  <si>
    <t>Printhead price</t>
  </si>
  <si>
    <r>
      <t>Ink usage</t>
    </r>
    <r>
      <rPr>
        <vertAlign val="superscript"/>
        <sz val="12"/>
        <color indexed="9"/>
        <rFont val="HP Simplified Light"/>
        <family val="2"/>
      </rPr>
      <t xml:space="preserve"> (1)</t>
    </r>
  </si>
  <si>
    <r>
      <t xml:space="preserve">Ink + ph cost </t>
    </r>
    <r>
      <rPr>
        <vertAlign val="superscript"/>
        <sz val="12"/>
        <color indexed="9"/>
        <rFont val="HP Simplified Light"/>
        <family val="2"/>
      </rPr>
      <t>(2)</t>
    </r>
  </si>
  <si>
    <r>
      <t>m</t>
    </r>
    <r>
      <rPr>
        <vertAlign val="superscript"/>
        <sz val="12"/>
        <color indexed="9"/>
        <rFont val="HP Simplified Light"/>
        <family val="2"/>
      </rPr>
      <t>2</t>
    </r>
    <r>
      <rPr>
        <sz val="12"/>
        <color indexed="9"/>
        <rFont val="HP Simplified Light"/>
        <family val="2"/>
      </rPr>
      <t xml:space="preserve">/ink cartr </t>
    </r>
    <r>
      <rPr>
        <vertAlign val="superscript"/>
        <sz val="12"/>
        <color indexed="9"/>
        <rFont val="HP Simplified Light"/>
        <family val="2"/>
      </rPr>
      <t>(3)</t>
    </r>
  </si>
  <si>
    <r>
      <t>ml/m</t>
    </r>
    <r>
      <rPr>
        <vertAlign val="superscript"/>
        <sz val="12"/>
        <color indexed="9"/>
        <rFont val="HP Simplified Light"/>
        <family val="2"/>
      </rPr>
      <t>2</t>
    </r>
  </si>
  <si>
    <r>
      <t>€/m</t>
    </r>
    <r>
      <rPr>
        <vertAlign val="superscript"/>
        <sz val="12"/>
        <color indexed="9"/>
        <rFont val="HP Simplified Light"/>
        <family val="2"/>
      </rPr>
      <t>2</t>
    </r>
  </si>
  <si>
    <r>
      <t xml:space="preserve">Ink price per ml </t>
    </r>
    <r>
      <rPr>
        <vertAlign val="superscript"/>
        <sz val="12"/>
        <color indexed="8"/>
        <rFont val="HP Simplified Light"/>
        <family val="2"/>
      </rPr>
      <t>(4)</t>
    </r>
  </si>
  <si>
    <r>
      <t>media price per m</t>
    </r>
    <r>
      <rPr>
        <vertAlign val="superscript"/>
        <sz val="12"/>
        <rFont val="HP Simplified Light"/>
        <family val="2"/>
      </rPr>
      <t>2</t>
    </r>
  </si>
  <si>
    <t>Chromatic red</t>
  </si>
  <si>
    <t>Q6576A HP Universal Instant-dry Gloss Photo Paper</t>
  </si>
  <si>
    <t xml:space="preserve">C6569C HP Heavyweight Coated Paper </t>
  </si>
  <si>
    <t xml:space="preserve">Q6581A  HP Universal Instant-dry Satin Photo Paper </t>
  </si>
  <si>
    <t>C2T54A HP Premium Matte Polypropylene</t>
  </si>
  <si>
    <t>Supplies prices</t>
  </si>
  <si>
    <t>Heavyweight coated</t>
  </si>
  <si>
    <t>Polypropylene</t>
  </si>
  <si>
    <t>Canvas</t>
  </si>
  <si>
    <r>
      <t>All prices are estimated street prices
(1) One m</t>
    </r>
    <r>
      <rPr>
        <vertAlign val="superscript"/>
        <sz val="12"/>
        <rFont val="HP Simplified Light"/>
        <family val="2"/>
      </rPr>
      <t>2</t>
    </r>
    <r>
      <rPr>
        <sz val="12"/>
        <rFont val="HP Simplified Light"/>
        <family val="2"/>
      </rPr>
      <t xml:space="preserve"> of fully printed area.
(2) Ink + ph (printhead) cost is the result of adding up black ink + black ph cost and color ink + color ph cost.
(3) Number of m</t>
    </r>
    <r>
      <rPr>
        <vertAlign val="superscript"/>
        <sz val="12"/>
        <rFont val="HP Simplified Light"/>
        <family val="2"/>
      </rPr>
      <t>2</t>
    </r>
    <r>
      <rPr>
        <sz val="12"/>
        <rFont val="HP Simplified Light"/>
        <family val="2"/>
      </rPr>
      <t xml:space="preserve"> that can be printed with one set of 6 inks. Small figure ("min") is for the color most used, the first to be replaced.
(4) "Ink + ph price per ml" considers the price of the cartridges and the price of the printhead (estimated printhead life is 3000 ml).  Formula used: Ink + ph price / ml = cartridge price / cartridge capacity + printhead price / printhead estimated life.  </t>
    </r>
  </si>
  <si>
    <t>This document was created in April 2016. Specifications are subject to change. The accuracy of the content of this document may not be guaranteed, although HP has made all reasonable efforts to ensure the best quality in its tests. © 2016, HP Inc.</t>
  </si>
  <si>
    <t>R</t>
  </si>
  <si>
    <t>Chromatic Red</t>
  </si>
  <si>
    <t>Photo Gloss paper</t>
  </si>
  <si>
    <t>Weddings</t>
  </si>
  <si>
    <t>Satin Photo paper</t>
  </si>
  <si>
    <t>SATIN PHOTO PAPER</t>
  </si>
  <si>
    <t>Weddings Best</t>
  </si>
  <si>
    <t>32" x 21,333"</t>
  </si>
  <si>
    <t>Photo Gloss</t>
  </si>
  <si>
    <t>Satin Photo</t>
  </si>
  <si>
    <t>Maori Bistro</t>
  </si>
  <si>
    <t>POLYPROPYLENE</t>
  </si>
  <si>
    <t>Maori Bistro Normal</t>
  </si>
  <si>
    <t>Maori  Bistro</t>
  </si>
  <si>
    <t>32" x 12,785"</t>
  </si>
  <si>
    <t>CANVAS</t>
  </si>
  <si>
    <t>Canvas Best</t>
  </si>
  <si>
    <t>32" x 21,86"</t>
  </si>
  <si>
    <t xml:space="preserve">HP DesignJet Z5600 PostScript Printer
- Cost per print - </t>
  </si>
  <si>
    <t>PCV CANVAS 1067</t>
  </si>
  <si>
    <r>
      <t xml:space="preserve">To introduce your data, change the values below:          </t>
    </r>
    <r>
      <rPr>
        <b/>
        <sz val="12"/>
        <color indexed="8"/>
        <rFont val="HP Simplified Light"/>
        <family val="2"/>
      </rPr>
      <t>PCV  Preise Stand:  01.2017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</si>
</sst>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7" formatCode="#,##0.00\ &quot;€&quot;;\-#,##0.00\ &quot;€&quot;"/>
    <numFmt numFmtId="164" formatCode="_(* #,##0.00_);_(* \(#,##0.00\);_(* &quot;-&quot;??_);_(@_)"/>
    <numFmt numFmtId="165" formatCode="0.0000"/>
    <numFmt numFmtId="166" formatCode="0.000"/>
    <numFmt numFmtId="167" formatCode="0.0"/>
    <numFmt numFmtId="168" formatCode="&quot;$&quot;#,##0.00"/>
    <numFmt numFmtId="169" formatCode="[$€-2]\ #,##0.00"/>
    <numFmt numFmtId="170" formatCode="[$$-409]#,##0.00"/>
    <numFmt numFmtId="171" formatCode="General\ &quot;ml&quot;"/>
    <numFmt numFmtId="172" formatCode="0.000\ &quot;sqft&quot;"/>
    <numFmt numFmtId="173" formatCode="0.000\ &quot;sqm&quot;"/>
    <numFmt numFmtId="174" formatCode="0.00\ &quot;in&quot;"/>
    <numFmt numFmtId="175" formatCode="#,##0.00\ &quot;€&quot;"/>
    <numFmt numFmtId="176" formatCode="#,##0.0"/>
  </numFmts>
  <fonts count="26">
    <font>
      <sz val="10"/>
      <name val="Arial"/>
    </font>
    <font>
      <sz val="10"/>
      <name val="Arial"/>
      <family val="2"/>
    </font>
    <font>
      <sz val="9"/>
      <name val="Futura Hv"/>
      <family val="2"/>
    </font>
    <font>
      <sz val="10"/>
      <name val="HP Simplified"/>
      <family val="2"/>
    </font>
    <font>
      <sz val="12"/>
      <name val="HP Simplified"/>
      <family val="2"/>
    </font>
    <font>
      <b/>
      <sz val="10"/>
      <name val="HP Simplified"/>
      <family val="2"/>
    </font>
    <font>
      <b/>
      <u/>
      <sz val="10"/>
      <name val="HP Simplified"/>
      <family val="2"/>
    </font>
    <font>
      <sz val="9"/>
      <name val="HP Simplified"/>
      <family val="2"/>
    </font>
    <font>
      <vertAlign val="superscript"/>
      <sz val="9"/>
      <name val="HP Simplified"/>
      <family val="2"/>
    </font>
    <font>
      <i/>
      <sz val="10"/>
      <name val="HP Simplified"/>
      <family val="2"/>
    </font>
    <font>
      <b/>
      <sz val="9"/>
      <name val="HP Simplified"/>
      <family val="2"/>
    </font>
    <font>
      <sz val="12"/>
      <color indexed="8"/>
      <name val="HP Simplified Light"/>
      <family val="2"/>
    </font>
    <font>
      <sz val="10"/>
      <name val="HP Simplified Light"/>
      <family val="2"/>
    </font>
    <font>
      <sz val="10"/>
      <color indexed="8"/>
      <name val="HP Simplified Light"/>
      <family val="2"/>
    </font>
    <font>
      <b/>
      <sz val="12"/>
      <color indexed="9"/>
      <name val="HP Simplified Light"/>
      <family val="2"/>
    </font>
    <font>
      <sz val="12"/>
      <name val="HP Simplified Light"/>
      <family val="2"/>
    </font>
    <font>
      <vertAlign val="superscript"/>
      <sz val="10"/>
      <name val="HP Simplified Light"/>
      <family val="2"/>
    </font>
    <font>
      <sz val="22"/>
      <name val="HP Simplified Light"/>
      <family val="2"/>
    </font>
    <font>
      <sz val="12"/>
      <color indexed="9"/>
      <name val="HP Simplified Light"/>
      <family val="2"/>
    </font>
    <font>
      <sz val="10"/>
      <color indexed="9"/>
      <name val="HP Simplified Light"/>
      <family val="2"/>
    </font>
    <font>
      <vertAlign val="superscript"/>
      <sz val="12"/>
      <color indexed="9"/>
      <name val="HP Simplified Light"/>
      <family val="2"/>
    </font>
    <font>
      <vertAlign val="superscript"/>
      <sz val="12"/>
      <color indexed="8"/>
      <name val="HP Simplified Light"/>
      <family val="2"/>
    </font>
    <font>
      <vertAlign val="superscript"/>
      <sz val="12"/>
      <name val="HP Simplified Light"/>
      <family val="2"/>
    </font>
    <font>
      <b/>
      <sz val="12"/>
      <color indexed="8"/>
      <name val="HP Simplified Light"/>
      <family val="2"/>
    </font>
    <font>
      <i/>
      <sz val="10"/>
      <name val="HP Simplified Light"/>
      <family val="2"/>
    </font>
    <font>
      <i/>
      <sz val="10"/>
      <color indexed="8"/>
      <name val="HP Simplified Light"/>
      <family val="2"/>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0071B4"/>
        <bgColor indexed="64"/>
      </patternFill>
    </fill>
    <fill>
      <patternFill patternType="solid">
        <fgColor rgb="FFEAEAEA"/>
        <bgColor indexed="64"/>
      </patternFill>
    </fill>
    <fill>
      <patternFill patternType="solid">
        <fgColor theme="0" tint="-4.9989318521683403E-2"/>
        <bgColor indexed="64"/>
      </patternFill>
    </fill>
    <fill>
      <patternFill patternType="solid">
        <fgColor rgb="FF0070C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1"/>
      </top>
      <bottom style="thin">
        <color indexed="61"/>
      </bottom>
      <diagonal/>
    </border>
    <border>
      <left style="thin">
        <color indexed="61"/>
      </left>
      <right/>
      <top/>
      <bottom/>
      <diagonal/>
    </border>
    <border>
      <left/>
      <right style="thin">
        <color indexed="61"/>
      </right>
      <top/>
      <bottom/>
      <diagonal/>
    </border>
    <border>
      <left/>
      <right/>
      <top style="thin">
        <color indexed="17"/>
      </top>
      <bottom style="thin">
        <color indexed="17"/>
      </bottom>
      <diagonal/>
    </border>
    <border>
      <left/>
      <right/>
      <top/>
      <bottom style="thin">
        <color indexed="61"/>
      </bottom>
      <diagonal/>
    </border>
    <border>
      <left/>
      <right/>
      <top/>
      <bottom style="thin">
        <color rgb="FF0071B4"/>
      </bottom>
      <diagonal/>
    </border>
    <border>
      <left/>
      <right style="thin">
        <color indexed="61"/>
      </right>
      <top/>
      <bottom style="thin">
        <color rgb="FF0071B4"/>
      </bottom>
      <diagonal/>
    </border>
    <border>
      <left/>
      <right/>
      <top style="thin">
        <color rgb="FF0071B4"/>
      </top>
      <bottom style="thin">
        <color rgb="FF0071B4"/>
      </bottom>
      <diagonal/>
    </border>
    <border>
      <left/>
      <right style="thin">
        <color indexed="61"/>
      </right>
      <top style="thin">
        <color rgb="FF0071B4"/>
      </top>
      <bottom style="thin">
        <color rgb="FF0071B4"/>
      </bottom>
      <diagonal/>
    </border>
    <border>
      <left/>
      <right/>
      <top style="thin">
        <color indexed="61"/>
      </top>
      <bottom style="thin">
        <color rgb="FF0071B4"/>
      </bottom>
      <diagonal/>
    </border>
    <border>
      <left/>
      <right/>
      <top style="thin">
        <color rgb="FF0071B4"/>
      </top>
      <bottom/>
      <diagonal/>
    </border>
    <border>
      <left style="thin">
        <color indexed="61"/>
      </left>
      <right/>
      <top/>
      <bottom style="thin">
        <color rgb="FF0071B4"/>
      </bottom>
      <diagonal/>
    </border>
    <border>
      <left style="thin">
        <color indexed="61"/>
      </left>
      <right/>
      <top style="thin">
        <color rgb="FF0071B4"/>
      </top>
      <bottom/>
      <diagonal/>
    </border>
    <border>
      <left/>
      <right/>
      <top style="thin">
        <color rgb="FF0071B4"/>
      </top>
      <bottom style="thin">
        <color indexed="17"/>
      </bottom>
      <diagonal/>
    </border>
    <border>
      <left/>
      <right/>
      <top/>
      <bottom style="thin">
        <color rgb="FF0070C0"/>
      </bottom>
      <diagonal/>
    </border>
    <border>
      <left/>
      <right/>
      <top style="thin">
        <color indexed="61"/>
      </top>
      <bottom style="thin">
        <color rgb="FF0070C0"/>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rgb="FF0070C0"/>
      </right>
      <top style="thin">
        <color indexed="64"/>
      </top>
      <bottom style="thin">
        <color indexed="64"/>
      </bottom>
      <diagonal/>
    </border>
    <border>
      <left/>
      <right/>
      <top style="thin">
        <color rgb="FF0070C0"/>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17"/>
      </top>
      <bottom style="thin">
        <color rgb="FF0071B4"/>
      </bottom>
      <diagonal/>
    </border>
    <border>
      <left/>
      <right style="thin">
        <color indexed="61"/>
      </right>
      <top style="thin">
        <color rgb="FF0071B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rgb="FF0071B4"/>
      </bottom>
      <diagonal/>
    </border>
    <border>
      <left style="medium">
        <color indexed="64"/>
      </left>
      <right style="medium">
        <color indexed="64"/>
      </right>
      <top style="thin">
        <color rgb="FF0071B4"/>
      </top>
      <bottom/>
      <diagonal/>
    </border>
    <border>
      <left style="medium">
        <color indexed="64"/>
      </left>
      <right style="medium">
        <color indexed="64"/>
      </right>
      <top/>
      <bottom/>
      <diagonal/>
    </border>
    <border>
      <left style="medium">
        <color indexed="64"/>
      </left>
      <right style="medium">
        <color indexed="64"/>
      </right>
      <top style="thin">
        <color rgb="FF0070C0"/>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274">
    <xf numFmtId="0" fontId="0" fillId="0" borderId="0" xfId="0"/>
    <xf numFmtId="0" fontId="0" fillId="5" borderId="0" xfId="0" applyFill="1"/>
    <xf numFmtId="0" fontId="3" fillId="0" borderId="0" xfId="0" applyFont="1"/>
    <xf numFmtId="0" fontId="3" fillId="0" borderId="0" xfId="0" applyFont="1" applyFill="1"/>
    <xf numFmtId="0" fontId="3" fillId="0" borderId="0" xfId="0" applyFont="1" applyBorder="1"/>
    <xf numFmtId="0" fontId="5" fillId="2" borderId="2" xfId="0" applyFont="1" applyFill="1" applyBorder="1" applyAlignment="1">
      <alignment horizontal="center"/>
    </xf>
    <xf numFmtId="0" fontId="5" fillId="0" borderId="0" xfId="0" applyFont="1" applyAlignment="1">
      <alignment horizontal="right"/>
    </xf>
    <xf numFmtId="0" fontId="3" fillId="3" borderId="1" xfId="0" applyFont="1" applyFill="1" applyBorder="1" applyAlignment="1">
      <alignment horizontal="right"/>
    </xf>
    <xf numFmtId="174" fontId="3" fillId="0" borderId="1" xfId="0" applyNumberFormat="1" applyFont="1" applyBorder="1"/>
    <xf numFmtId="174" fontId="3" fillId="0" borderId="37" xfId="0" applyNumberFormat="1" applyFont="1" applyBorder="1"/>
    <xf numFmtId="0" fontId="5" fillId="0" borderId="35" xfId="0" applyFont="1" applyFill="1" applyBorder="1" applyAlignment="1">
      <alignment horizontal="right"/>
    </xf>
    <xf numFmtId="0" fontId="5" fillId="0" borderId="0" xfId="0" applyFont="1" applyFill="1" applyBorder="1" applyAlignment="1">
      <alignment horizontal="right"/>
    </xf>
    <xf numFmtId="0" fontId="5" fillId="0" borderId="0" xfId="0" applyFont="1" applyFill="1" applyAlignment="1">
      <alignment horizontal="center"/>
    </xf>
    <xf numFmtId="0" fontId="5" fillId="0" borderId="1" xfId="0" applyFont="1" applyFill="1" applyBorder="1" applyAlignment="1">
      <alignment horizontal="right"/>
    </xf>
    <xf numFmtId="172" fontId="3" fillId="0" borderId="1" xfId="0" applyNumberFormat="1" applyFont="1" applyFill="1" applyBorder="1"/>
    <xf numFmtId="166" fontId="3" fillId="0" borderId="36" xfId="0" applyNumberFormat="1" applyFont="1" applyFill="1" applyBorder="1"/>
    <xf numFmtId="166" fontId="3" fillId="0" borderId="0" xfId="0" applyNumberFormat="1" applyFont="1" applyFill="1" applyBorder="1"/>
    <xf numFmtId="0" fontId="5" fillId="0" borderId="0" xfId="0" applyFont="1" applyFill="1" applyBorder="1" applyAlignment="1">
      <alignment horizontal="left"/>
    </xf>
    <xf numFmtId="0" fontId="3" fillId="0" borderId="0" xfId="0" applyFont="1" applyFill="1" applyBorder="1"/>
    <xf numFmtId="0" fontId="5" fillId="5" borderId="0" xfId="0" applyFont="1" applyFill="1" applyAlignment="1">
      <alignment horizontal="center"/>
    </xf>
    <xf numFmtId="0" fontId="5" fillId="0" borderId="0" xfId="0" applyFont="1" applyBorder="1" applyAlignment="1">
      <alignment horizontal="left"/>
    </xf>
    <xf numFmtId="173" fontId="3" fillId="0" borderId="1" xfId="0" applyNumberFormat="1" applyFont="1" applyFill="1" applyBorder="1"/>
    <xf numFmtId="166" fontId="3" fillId="0" borderId="35" xfId="0" applyNumberFormat="1" applyFont="1" applyFill="1" applyBorder="1"/>
    <xf numFmtId="0" fontId="5" fillId="0" borderId="0" xfId="0" applyFont="1" applyAlignment="1">
      <alignment horizontal="center"/>
    </xf>
    <xf numFmtId="0" fontId="5" fillId="0" borderId="0" xfId="0" applyFont="1" applyFill="1" applyAlignment="1">
      <alignment horizontal="right"/>
    </xf>
    <xf numFmtId="0" fontId="3" fillId="0" borderId="0" xfId="0" applyFont="1" applyFill="1" applyBorder="1" applyAlignment="1"/>
    <xf numFmtId="0" fontId="3" fillId="0" borderId="34" xfId="0" applyFont="1" applyBorder="1"/>
    <xf numFmtId="173" fontId="3" fillId="0" borderId="37" xfId="0" applyNumberFormat="1" applyFont="1" applyFill="1" applyBorder="1"/>
    <xf numFmtId="9" fontId="3" fillId="0" borderId="1" xfId="0" applyNumberFormat="1" applyFont="1" applyBorder="1" applyAlignment="1">
      <alignment horizontal="right"/>
    </xf>
    <xf numFmtId="0" fontId="3" fillId="0" borderId="0" xfId="0" applyFont="1" applyAlignment="1">
      <alignment horizontal="right"/>
    </xf>
    <xf numFmtId="165" fontId="3" fillId="0" borderId="0" xfId="0" applyNumberFormat="1" applyFont="1"/>
    <xf numFmtId="0" fontId="6" fillId="0" borderId="0" xfId="0" applyFont="1"/>
    <xf numFmtId="0" fontId="7" fillId="5" borderId="0" xfId="0" applyFont="1" applyFill="1"/>
    <xf numFmtId="0" fontId="7" fillId="5" borderId="9" xfId="0" applyFont="1" applyFill="1" applyBorder="1"/>
    <xf numFmtId="0" fontId="7" fillId="5" borderId="10" xfId="0" applyFont="1" applyFill="1" applyBorder="1"/>
    <xf numFmtId="1" fontId="3" fillId="5" borderId="12" xfId="0" applyNumberFormat="1" applyFont="1" applyFill="1" applyBorder="1" applyAlignment="1">
      <alignment horizontal="right"/>
    </xf>
    <xf numFmtId="2" fontId="7" fillId="5" borderId="12" xfId="0" applyNumberFormat="1" applyFont="1" applyFill="1" applyBorder="1" applyAlignment="1">
      <alignment horizontal="right"/>
    </xf>
    <xf numFmtId="1" fontId="7" fillId="5" borderId="12" xfId="0" applyNumberFormat="1" applyFont="1" applyFill="1" applyBorder="1" applyAlignment="1">
      <alignment horizontal="right"/>
    </xf>
    <xf numFmtId="1" fontId="7" fillId="5" borderId="13" xfId="0" applyNumberFormat="1" applyFont="1" applyFill="1" applyBorder="1" applyAlignment="1">
      <alignment horizontal="right"/>
    </xf>
    <xf numFmtId="0" fontId="9" fillId="5" borderId="0" xfId="0" applyFont="1" applyFill="1"/>
    <xf numFmtId="166" fontId="7" fillId="5" borderId="11" xfId="0" applyNumberFormat="1" applyFont="1" applyFill="1" applyBorder="1" applyAlignment="1">
      <alignment horizontal="right"/>
    </xf>
    <xf numFmtId="0" fontId="3" fillId="5" borderId="0" xfId="0" applyFont="1" applyFill="1"/>
    <xf numFmtId="0" fontId="7" fillId="5" borderId="14" xfId="0" applyFont="1" applyFill="1" applyBorder="1"/>
    <xf numFmtId="0" fontId="7" fillId="5" borderId="15" xfId="0" applyFont="1" applyFill="1" applyBorder="1"/>
    <xf numFmtId="1" fontId="3" fillId="5" borderId="1" xfId="0" applyNumberFormat="1" applyFont="1" applyFill="1" applyBorder="1" applyAlignment="1">
      <alignment horizontal="right"/>
    </xf>
    <xf numFmtId="2" fontId="7" fillId="5" borderId="1" xfId="0" applyNumberFormat="1" applyFont="1" applyFill="1" applyBorder="1" applyAlignment="1">
      <alignment horizontal="right"/>
    </xf>
    <xf numFmtId="1" fontId="7" fillId="5" borderId="1" xfId="0" applyNumberFormat="1" applyFont="1" applyFill="1" applyBorder="1" applyAlignment="1">
      <alignment horizontal="right"/>
    </xf>
    <xf numFmtId="1" fontId="7" fillId="5" borderId="17" xfId="0" applyNumberFormat="1" applyFont="1" applyFill="1" applyBorder="1" applyAlignment="1">
      <alignment horizontal="right"/>
    </xf>
    <xf numFmtId="166" fontId="7" fillId="5" borderId="16" xfId="0" applyNumberFormat="1" applyFont="1" applyFill="1" applyBorder="1" applyAlignment="1">
      <alignment horizontal="right"/>
    </xf>
    <xf numFmtId="0" fontId="7" fillId="5" borderId="0" xfId="0" applyFont="1" applyFill="1" applyBorder="1"/>
    <xf numFmtId="166" fontId="7" fillId="5" borderId="0" xfId="0" applyNumberFormat="1" applyFont="1" applyFill="1" applyBorder="1"/>
    <xf numFmtId="1" fontId="10" fillId="5" borderId="0" xfId="0" applyNumberFormat="1" applyFont="1" applyFill="1" applyBorder="1" applyAlignment="1">
      <alignment horizontal="right"/>
    </xf>
    <xf numFmtId="2" fontId="7" fillId="5" borderId="0" xfId="0" applyNumberFormat="1" applyFont="1" applyFill="1" applyBorder="1"/>
    <xf numFmtId="1" fontId="7" fillId="5" borderId="0" xfId="0" applyNumberFormat="1" applyFont="1" applyFill="1" applyBorder="1"/>
    <xf numFmtId="0" fontId="4" fillId="5" borderId="0" xfId="0" applyFont="1" applyFill="1"/>
    <xf numFmtId="2" fontId="4" fillId="5" borderId="0" xfId="0" applyNumberFormat="1" applyFont="1" applyFill="1" applyBorder="1"/>
    <xf numFmtId="0" fontId="6" fillId="5" borderId="0" xfId="0" applyFont="1" applyFill="1"/>
    <xf numFmtId="0" fontId="7" fillId="5" borderId="4" xfId="0" applyFont="1" applyFill="1" applyBorder="1" applyAlignment="1">
      <alignment vertical="center"/>
    </xf>
    <xf numFmtId="0" fontId="7" fillId="5" borderId="5" xfId="0" applyFont="1" applyFill="1" applyBorder="1" applyAlignment="1">
      <alignment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0" xfId="0" applyFont="1" applyFill="1" applyAlignment="1">
      <alignment vertical="center"/>
    </xf>
    <xf numFmtId="0" fontId="2" fillId="5" borderId="0" xfId="0" applyFont="1" applyFill="1" applyAlignment="1">
      <alignment vertical="center"/>
    </xf>
    <xf numFmtId="0" fontId="7" fillId="0" borderId="5" xfId="0" applyFont="1" applyFill="1" applyBorder="1" applyAlignment="1">
      <alignment vertical="center"/>
    </xf>
    <xf numFmtId="0" fontId="7" fillId="0" borderId="0" xfId="0" applyFont="1" applyFill="1" applyBorder="1"/>
    <xf numFmtId="0" fontId="5" fillId="0" borderId="0" xfId="0" applyFont="1" applyFill="1" applyBorder="1" applyAlignment="1">
      <alignment horizontal="center"/>
    </xf>
    <xf numFmtId="0" fontId="3" fillId="0" borderId="0" xfId="0" applyFont="1" applyFill="1" applyBorder="1" applyAlignment="1">
      <alignment horizontal="center"/>
    </xf>
    <xf numFmtId="174" fontId="3" fillId="0" borderId="0" xfId="0" applyNumberFormat="1" applyFont="1" applyFill="1" applyBorder="1"/>
    <xf numFmtId="172" fontId="3" fillId="0" borderId="0" xfId="0" applyNumberFormat="1" applyFont="1" applyFill="1" applyBorder="1"/>
    <xf numFmtId="173" fontId="3" fillId="0" borderId="0" xfId="0" applyNumberFormat="1" applyFont="1" applyFill="1" applyBorder="1"/>
    <xf numFmtId="10" fontId="3" fillId="0" borderId="0" xfId="0" applyNumberFormat="1" applyFont="1" applyFill="1" applyBorder="1" applyAlignment="1">
      <alignment horizontal="right"/>
    </xf>
    <xf numFmtId="0" fontId="7" fillId="5" borderId="39" xfId="0" applyFont="1" applyFill="1" applyBorder="1"/>
    <xf numFmtId="0" fontId="7" fillId="5" borderId="40" xfId="0" applyFont="1" applyFill="1" applyBorder="1"/>
    <xf numFmtId="166" fontId="7" fillId="5" borderId="41" xfId="0" applyNumberFormat="1" applyFont="1" applyFill="1" applyBorder="1" applyAlignment="1">
      <alignment horizontal="right"/>
    </xf>
    <xf numFmtId="1" fontId="3" fillId="5" borderId="42" xfId="0" applyNumberFormat="1" applyFont="1" applyFill="1" applyBorder="1" applyAlignment="1">
      <alignment horizontal="right"/>
    </xf>
    <xf numFmtId="2" fontId="7" fillId="5" borderId="42" xfId="0" applyNumberFormat="1" applyFont="1" applyFill="1" applyBorder="1" applyAlignment="1">
      <alignment horizontal="right"/>
    </xf>
    <xf numFmtId="1" fontId="7" fillId="5" borderId="42" xfId="0" applyNumberFormat="1" applyFont="1" applyFill="1" applyBorder="1" applyAlignment="1">
      <alignment horizontal="right"/>
    </xf>
    <xf numFmtId="1" fontId="7" fillId="5" borderId="43" xfId="0" applyNumberFormat="1" applyFont="1" applyFill="1" applyBorder="1" applyAlignment="1">
      <alignment horizontal="right"/>
    </xf>
    <xf numFmtId="0" fontId="5" fillId="0" borderId="0" xfId="0" applyFont="1" applyBorder="1" applyAlignment="1">
      <alignment horizontal="right"/>
    </xf>
    <xf numFmtId="174" fontId="3" fillId="0" borderId="0" xfId="0" applyNumberFormat="1" applyFont="1" applyBorder="1"/>
    <xf numFmtId="0" fontId="3" fillId="0" borderId="0" xfId="0" applyFont="1" applyBorder="1" applyAlignment="1"/>
    <xf numFmtId="166" fontId="3" fillId="0" borderId="44" xfId="0" applyNumberFormat="1" applyFont="1" applyFill="1" applyBorder="1"/>
    <xf numFmtId="10" fontId="3" fillId="0" borderId="44"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Alignment="1"/>
    <xf numFmtId="0" fontId="12" fillId="0" borderId="0" xfId="0" applyFont="1"/>
    <xf numFmtId="0" fontId="13" fillId="6" borderId="0" xfId="0" applyFont="1" applyFill="1" applyAlignment="1">
      <alignment horizontal="center" vertical="center"/>
    </xf>
    <xf numFmtId="0" fontId="13" fillId="6" borderId="0" xfId="0" applyFont="1" applyFill="1" applyAlignment="1">
      <alignment horizontal="left" vertical="center"/>
    </xf>
    <xf numFmtId="0" fontId="12" fillId="0" borderId="0" xfId="0" applyFont="1" applyFill="1"/>
    <xf numFmtId="0" fontId="14" fillId="6" borderId="18" xfId="0" applyFont="1" applyFill="1" applyBorder="1" applyAlignment="1">
      <alignment horizontal="left"/>
    </xf>
    <xf numFmtId="0" fontId="14" fillId="6" borderId="3" xfId="0" applyFont="1" applyFill="1" applyBorder="1" applyAlignment="1"/>
    <xf numFmtId="0" fontId="15" fillId="4" borderId="33" xfId="0" applyFont="1" applyFill="1" applyBorder="1" applyAlignment="1">
      <alignment horizontal="left" vertical="center"/>
    </xf>
    <xf numFmtId="0" fontId="14" fillId="6" borderId="32" xfId="0" applyFont="1" applyFill="1" applyBorder="1" applyAlignment="1"/>
    <xf numFmtId="175" fontId="15" fillId="0" borderId="33" xfId="1" applyNumberFormat="1" applyFont="1" applyFill="1" applyBorder="1" applyAlignment="1">
      <alignment horizontal="left" vertical="center" indent="1"/>
    </xf>
    <xf numFmtId="171" fontId="11" fillId="5" borderId="33" xfId="0" applyNumberFormat="1" applyFont="1" applyFill="1" applyBorder="1" applyAlignment="1">
      <alignment horizontal="left" vertical="center" indent="1"/>
    </xf>
    <xf numFmtId="170" fontId="12" fillId="0" borderId="0" xfId="0" applyNumberFormat="1" applyFont="1" applyFill="1"/>
    <xf numFmtId="0" fontId="15" fillId="4" borderId="32" xfId="0" applyFont="1" applyFill="1" applyBorder="1" applyAlignment="1">
      <alignment horizontal="left" vertical="center"/>
    </xf>
    <xf numFmtId="175" fontId="15" fillId="0" borderId="32" xfId="1" applyNumberFormat="1" applyFont="1" applyFill="1" applyBorder="1" applyAlignment="1">
      <alignment horizontal="left" vertical="center" indent="1"/>
    </xf>
    <xf numFmtId="171" fontId="11" fillId="5" borderId="32" xfId="0" applyNumberFormat="1" applyFont="1" applyFill="1" applyBorder="1" applyAlignment="1">
      <alignment horizontal="left" vertical="center" indent="1"/>
    </xf>
    <xf numFmtId="0" fontId="15" fillId="0" borderId="0" xfId="0" applyFont="1" applyFill="1" applyAlignment="1">
      <alignment horizontal="left" vertical="top"/>
    </xf>
    <xf numFmtId="0" fontId="15" fillId="0" borderId="0" xfId="0" applyFont="1" applyFill="1" applyBorder="1" applyAlignment="1">
      <alignment horizontal="left" vertical="center"/>
    </xf>
    <xf numFmtId="0" fontId="11" fillId="0" borderId="0" xfId="0" applyFont="1" applyFill="1" applyBorder="1" applyAlignment="1">
      <alignment horizontal="left" vertical="center"/>
    </xf>
    <xf numFmtId="168" fontId="15" fillId="0" borderId="0" xfId="1" applyNumberFormat="1" applyFont="1" applyFill="1" applyBorder="1" applyAlignment="1">
      <alignment horizontal="left" vertical="center" indent="1"/>
    </xf>
    <xf numFmtId="0" fontId="16" fillId="0" borderId="0" xfId="0" applyFont="1" applyFill="1"/>
    <xf numFmtId="0" fontId="12" fillId="0" borderId="0" xfId="0" applyFont="1" applyAlignment="1">
      <alignment horizontal="left"/>
    </xf>
    <xf numFmtId="0" fontId="14" fillId="6" borderId="27" xfId="0" applyFont="1" applyFill="1" applyBorder="1" applyAlignment="1">
      <alignment horizontal="left"/>
    </xf>
    <xf numFmtId="0" fontId="14" fillId="6" borderId="0" xfId="0" applyFont="1" applyFill="1" applyBorder="1" applyAlignment="1">
      <alignment horizontal="left"/>
    </xf>
    <xf numFmtId="0" fontId="14" fillId="6" borderId="27" xfId="0" applyFont="1" applyFill="1" applyBorder="1" applyAlignment="1">
      <alignment horizontal="center" vertical="center"/>
    </xf>
    <xf numFmtId="175" fontId="15" fillId="5" borderId="25" xfId="1" applyNumberFormat="1" applyFont="1" applyFill="1" applyBorder="1" applyAlignment="1">
      <alignment horizontal="left" vertical="center" indent="1"/>
    </xf>
    <xf numFmtId="1" fontId="15" fillId="4" borderId="25" xfId="0" applyNumberFormat="1" applyFont="1" applyFill="1" applyBorder="1" applyAlignment="1">
      <alignment horizontal="center" vertical="center"/>
    </xf>
    <xf numFmtId="167" fontId="15" fillId="4" borderId="26" xfId="0" applyNumberFormat="1" applyFont="1" applyFill="1" applyBorder="1" applyAlignment="1">
      <alignment horizontal="center" vertical="center"/>
    </xf>
    <xf numFmtId="0" fontId="12" fillId="0" borderId="0" xfId="0" applyFont="1" applyBorder="1"/>
    <xf numFmtId="0" fontId="17" fillId="0" borderId="0" xfId="0" applyFont="1" applyFill="1" applyAlignment="1">
      <alignment vertical="center" wrapText="1"/>
    </xf>
    <xf numFmtId="0" fontId="17" fillId="4" borderId="22" xfId="0" applyFont="1" applyFill="1" applyBorder="1" applyAlignment="1">
      <alignment vertical="center" wrapText="1"/>
    </xf>
    <xf numFmtId="0" fontId="17" fillId="4" borderId="22" xfId="0" applyFont="1" applyFill="1" applyBorder="1" applyAlignment="1">
      <alignment horizontal="left" vertical="center" wrapText="1"/>
    </xf>
    <xf numFmtId="0" fontId="15" fillId="0" borderId="0" xfId="0" applyFont="1"/>
    <xf numFmtId="0" fontId="18" fillId="6" borderId="3" xfId="0" applyFont="1" applyFill="1" applyBorder="1" applyAlignment="1">
      <alignment horizontal="center" vertical="center"/>
    </xf>
    <xf numFmtId="0" fontId="15" fillId="0" borderId="0" xfId="0" applyFont="1" applyBorder="1"/>
    <xf numFmtId="0" fontId="18" fillId="6" borderId="23" xfId="0" applyFont="1" applyFill="1" applyBorder="1" applyAlignment="1">
      <alignment horizontal="center" vertical="center"/>
    </xf>
    <xf numFmtId="0" fontId="15" fillId="4" borderId="0" xfId="0" applyFont="1" applyFill="1" applyAlignment="1">
      <alignment vertical="center"/>
    </xf>
    <xf numFmtId="0" fontId="15" fillId="4" borderId="0" xfId="0" applyFont="1" applyFill="1" applyAlignment="1">
      <alignment horizontal="left" vertical="center"/>
    </xf>
    <xf numFmtId="0" fontId="15" fillId="4" borderId="0" xfId="0" applyFont="1" applyFill="1" applyBorder="1"/>
    <xf numFmtId="0" fontId="15" fillId="4" borderId="0" xfId="0" applyFont="1" applyFill="1" applyBorder="1" applyAlignment="1"/>
    <xf numFmtId="0" fontId="11" fillId="4" borderId="0" xfId="0" applyFont="1" applyFill="1" applyBorder="1" applyAlignment="1"/>
    <xf numFmtId="0" fontId="15" fillId="4" borderId="0" xfId="0" applyFont="1" applyFill="1" applyBorder="1" applyAlignment="1">
      <alignment horizontal="left"/>
    </xf>
    <xf numFmtId="0" fontId="15" fillId="6" borderId="0" xfId="0" applyFont="1" applyFill="1" applyBorder="1" applyAlignment="1"/>
    <xf numFmtId="0" fontId="11" fillId="6" borderId="0" xfId="0" applyFont="1" applyFill="1" applyBorder="1" applyAlignment="1"/>
    <xf numFmtId="0" fontId="11" fillId="6" borderId="0" xfId="0" applyFont="1" applyFill="1" applyBorder="1" applyAlignment="1">
      <alignment horizontal="left"/>
    </xf>
    <xf numFmtId="175" fontId="11" fillId="4" borderId="0" xfId="0" applyNumberFormat="1" applyFont="1" applyFill="1" applyBorder="1" applyAlignment="1">
      <alignment horizontal="left"/>
    </xf>
    <xf numFmtId="175" fontId="15" fillId="4" borderId="0" xfId="0" applyNumberFormat="1" applyFont="1" applyFill="1" applyBorder="1" applyAlignment="1">
      <alignment horizontal="left"/>
    </xf>
    <xf numFmtId="169" fontId="11" fillId="5" borderId="0" xfId="0" applyNumberFormat="1" applyFont="1" applyFill="1" applyBorder="1" applyAlignment="1">
      <alignment horizontal="right"/>
    </xf>
    <xf numFmtId="7" fontId="15" fillId="4" borderId="0" xfId="0" applyNumberFormat="1" applyFont="1" applyFill="1" applyBorder="1" applyAlignment="1">
      <alignment horizontal="left"/>
    </xf>
    <xf numFmtId="168" fontId="11" fillId="4" borderId="0" xfId="0" applyNumberFormat="1" applyFont="1" applyFill="1" applyBorder="1" applyAlignment="1">
      <alignment horizontal="left"/>
    </xf>
    <xf numFmtId="0" fontId="15" fillId="0" borderId="0" xfId="0" applyFont="1" applyAlignment="1">
      <alignment horizontal="left"/>
    </xf>
    <xf numFmtId="175" fontId="15" fillId="8" borderId="25" xfId="1" applyNumberFormat="1" applyFont="1" applyFill="1" applyBorder="1" applyAlignment="1">
      <alignment horizontal="left" vertical="center" indent="1"/>
    </xf>
    <xf numFmtId="1" fontId="15" fillId="8" borderId="25" xfId="0" applyNumberFormat="1" applyFont="1" applyFill="1" applyBorder="1" applyAlignment="1">
      <alignment horizontal="center" vertical="center"/>
    </xf>
    <xf numFmtId="167" fontId="15" fillId="8" borderId="26" xfId="0" applyNumberFormat="1" applyFont="1" applyFill="1" applyBorder="1" applyAlignment="1">
      <alignment horizontal="center" vertical="center"/>
    </xf>
    <xf numFmtId="0" fontId="11" fillId="9" borderId="0" xfId="0" applyFont="1" applyFill="1" applyBorder="1" applyAlignment="1">
      <alignment horizontal="left" vertical="center"/>
    </xf>
    <xf numFmtId="171" fontId="12" fillId="0" borderId="0" xfId="0" applyNumberFormat="1" applyFont="1" applyFill="1"/>
    <xf numFmtId="0" fontId="15" fillId="0" borderId="0" xfId="0" applyFont="1" applyBorder="1" applyAlignment="1">
      <alignment horizontal="right"/>
    </xf>
    <xf numFmtId="0" fontId="12" fillId="9" borderId="0" xfId="0" applyFont="1" applyFill="1"/>
    <xf numFmtId="176" fontId="12" fillId="0" borderId="0" xfId="0" applyNumberFormat="1" applyFont="1" applyBorder="1"/>
    <xf numFmtId="0" fontId="15" fillId="5" borderId="0" xfId="0" applyFont="1" applyFill="1" applyAlignment="1"/>
    <xf numFmtId="0" fontId="15" fillId="5" borderId="0" xfId="0" applyFont="1" applyFill="1" applyAlignment="1">
      <alignment horizontal="left"/>
    </xf>
    <xf numFmtId="0" fontId="15" fillId="9" borderId="0" xfId="0" applyFont="1" applyFill="1" applyAlignment="1"/>
    <xf numFmtId="0" fontId="15" fillId="9" borderId="0" xfId="0" applyFont="1" applyFill="1" applyAlignment="1">
      <alignment horizontal="left"/>
    </xf>
    <xf numFmtId="0" fontId="7" fillId="5" borderId="45"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47" xfId="0" applyFont="1" applyFill="1" applyBorder="1" applyAlignment="1">
      <alignment horizontal="center" vertical="center"/>
    </xf>
    <xf numFmtId="0" fontId="19" fillId="9" borderId="0" xfId="0" applyFont="1" applyFill="1" applyBorder="1" applyAlignment="1">
      <alignment horizontal="left" vertical="center"/>
    </xf>
    <xf numFmtId="0" fontId="15" fillId="9" borderId="0" xfId="0" applyFont="1" applyFill="1" applyAlignment="1">
      <alignment vertical="center"/>
    </xf>
    <xf numFmtId="0" fontId="15" fillId="9" borderId="0" xfId="0" applyFont="1" applyFill="1" applyBorder="1"/>
    <xf numFmtId="175" fontId="15" fillId="9" borderId="0" xfId="0" applyNumberFormat="1" applyFont="1" applyFill="1" applyBorder="1"/>
    <xf numFmtId="175" fontId="11" fillId="9" borderId="0" xfId="0" applyNumberFormat="1" applyFont="1" applyFill="1" applyBorder="1" applyAlignment="1">
      <alignment horizontal="left"/>
    </xf>
    <xf numFmtId="0" fontId="15" fillId="9" borderId="0" xfId="0" applyFont="1" applyFill="1"/>
    <xf numFmtId="175" fontId="15" fillId="0" borderId="0" xfId="0" applyNumberFormat="1" applyFont="1"/>
    <xf numFmtId="0" fontId="12" fillId="9" borderId="0"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xf numFmtId="0" fontId="12" fillId="0" borderId="0" xfId="0" applyFont="1" applyAlignment="1"/>
    <xf numFmtId="0" fontId="15" fillId="4" borderId="38" xfId="0" applyFont="1" applyFill="1" applyBorder="1" applyAlignment="1">
      <alignment horizontal="left" vertical="center"/>
    </xf>
    <xf numFmtId="0" fontId="15" fillId="4" borderId="32" xfId="0" applyFont="1" applyFill="1" applyBorder="1" applyAlignment="1">
      <alignment horizontal="left" vertical="center"/>
    </xf>
    <xf numFmtId="0" fontId="15" fillId="4" borderId="3" xfId="0" applyFont="1" applyFill="1" applyBorder="1" applyAlignment="1">
      <alignment horizontal="left" vertical="center"/>
    </xf>
    <xf numFmtId="0" fontId="15" fillId="8" borderId="25" xfId="0" applyFont="1" applyFill="1" applyBorder="1" applyAlignment="1">
      <alignment horizontal="left" vertical="center"/>
    </xf>
    <xf numFmtId="0" fontId="15" fillId="0" borderId="25" xfId="0" applyFont="1" applyBorder="1" applyAlignment="1">
      <alignment horizontal="left" vertical="top"/>
    </xf>
    <xf numFmtId="0" fontId="15" fillId="4" borderId="25" xfId="0" applyFont="1" applyFill="1" applyBorder="1" applyAlignment="1">
      <alignment horizontal="left" vertical="top"/>
    </xf>
    <xf numFmtId="0" fontId="18" fillId="6" borderId="0" xfId="0" applyFont="1" applyFill="1" applyAlignment="1">
      <alignment horizontal="left" vertical="center" wrapText="1"/>
    </xf>
    <xf numFmtId="9" fontId="11" fillId="4" borderId="31" xfId="0" applyNumberFormat="1" applyFont="1" applyFill="1" applyBorder="1" applyAlignment="1">
      <alignment horizontal="center" vertical="center" wrapText="1"/>
    </xf>
    <xf numFmtId="9" fontId="11" fillId="4" borderId="21" xfId="0" applyNumberFormat="1" applyFont="1" applyFill="1" applyBorder="1" applyAlignment="1">
      <alignment horizontal="center" vertical="center" wrapText="1"/>
    </xf>
    <xf numFmtId="9" fontId="11" fillId="4" borderId="48" xfId="0" applyNumberFormat="1" applyFont="1" applyFill="1" applyBorder="1" applyAlignment="1">
      <alignment horizontal="center" vertical="center" wrapText="1"/>
    </xf>
    <xf numFmtId="9" fontId="23" fillId="6" borderId="0" xfId="0" applyNumberFormat="1" applyFont="1" applyFill="1" applyBorder="1" applyAlignment="1">
      <alignment horizontal="center" vertical="center"/>
    </xf>
    <xf numFmtId="0" fontId="11" fillId="4" borderId="0" xfId="0" applyFont="1" applyFill="1" applyBorder="1" applyAlignment="1"/>
    <xf numFmtId="0" fontId="12" fillId="4" borderId="0" xfId="0" applyFont="1" applyFill="1" applyAlignment="1"/>
    <xf numFmtId="0" fontId="12" fillId="9" borderId="30" xfId="0" applyFont="1" applyFill="1" applyBorder="1" applyAlignment="1">
      <alignment horizontal="left" vertical="center"/>
    </xf>
    <xf numFmtId="0" fontId="12" fillId="9" borderId="19" xfId="0" applyFont="1" applyFill="1" applyBorder="1" applyAlignment="1">
      <alignment horizontal="left" vertical="center"/>
    </xf>
    <xf numFmtId="0" fontId="12" fillId="9" borderId="19" xfId="0" applyFont="1" applyFill="1" applyBorder="1" applyAlignment="1">
      <alignment horizontal="center" vertical="center"/>
    </xf>
    <xf numFmtId="0" fontId="12" fillId="9" borderId="29" xfId="0" applyFont="1" applyFill="1" applyBorder="1" applyAlignment="1">
      <alignment horizontal="center" vertical="center"/>
    </xf>
    <xf numFmtId="4" fontId="11" fillId="7" borderId="28" xfId="0" applyNumberFormat="1" applyFont="1" applyFill="1" applyBorder="1" applyAlignment="1">
      <alignment horizontal="center" vertical="center"/>
    </xf>
    <xf numFmtId="4" fontId="11" fillId="7" borderId="0" xfId="0" applyNumberFormat="1" applyFont="1" applyFill="1" applyBorder="1" applyAlignment="1">
      <alignment horizontal="center" vertical="center"/>
    </xf>
    <xf numFmtId="175" fontId="11" fillId="0" borderId="0" xfId="0" applyNumberFormat="1" applyFont="1" applyFill="1" applyBorder="1" applyAlignment="1">
      <alignment horizontal="center" vertical="center"/>
    </xf>
    <xf numFmtId="175" fontId="11" fillId="0" borderId="23" xfId="0" applyNumberFormat="1"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7" borderId="28" xfId="0" applyFont="1" applyFill="1" applyBorder="1" applyAlignment="1">
      <alignment horizontal="left" vertical="center"/>
    </xf>
    <xf numFmtId="0" fontId="11" fillId="7" borderId="0" xfId="0" applyFont="1" applyFill="1" applyBorder="1" applyAlignment="1">
      <alignment horizontal="left" vertical="center"/>
    </xf>
    <xf numFmtId="0" fontId="15" fillId="6" borderId="22" xfId="0" applyFont="1" applyFill="1" applyBorder="1" applyAlignment="1">
      <alignment horizontal="center" vertical="center"/>
    </xf>
    <xf numFmtId="0" fontId="24" fillId="0" borderId="38"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3" xfId="0" applyFont="1" applyFill="1" applyBorder="1" applyAlignment="1">
      <alignment horizontal="left" vertical="center"/>
    </xf>
    <xf numFmtId="4" fontId="11" fillId="0" borderId="0" xfId="0" applyNumberFormat="1" applyFont="1" applyFill="1" applyBorder="1" applyAlignment="1">
      <alignment horizontal="center" vertical="center"/>
    </xf>
    <xf numFmtId="4" fontId="11" fillId="0" borderId="23" xfId="0" applyNumberFormat="1" applyFont="1" applyFill="1" applyBorder="1" applyAlignment="1">
      <alignment horizontal="center" vertical="center"/>
    </xf>
    <xf numFmtId="0" fontId="13" fillId="7" borderId="28"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24" fillId="0" borderId="28" xfId="0" applyFont="1" applyFill="1" applyBorder="1" applyAlignment="1">
      <alignment horizontal="left" vertical="center"/>
    </xf>
    <xf numFmtId="175" fontId="11" fillId="7" borderId="28" xfId="0" applyNumberFormat="1" applyFont="1" applyFill="1" applyBorder="1" applyAlignment="1">
      <alignment horizontal="center" vertical="center"/>
    </xf>
    <xf numFmtId="175" fontId="11" fillId="7"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 fontId="11" fillId="0" borderId="0" xfId="0" applyNumberFormat="1" applyFont="1" applyFill="1" applyBorder="1" applyAlignment="1">
      <alignment horizontal="center" vertical="center"/>
    </xf>
    <xf numFmtId="1" fontId="11" fillId="7" borderId="28" xfId="0" applyNumberFormat="1" applyFont="1" applyFill="1" applyBorder="1" applyAlignment="1">
      <alignment horizontal="center" vertical="center"/>
    </xf>
    <xf numFmtId="0" fontId="12" fillId="7" borderId="0" xfId="0" applyFont="1" applyFill="1" applyBorder="1" applyAlignment="1">
      <alignment horizontal="center" vertical="center"/>
    </xf>
    <xf numFmtId="1" fontId="11" fillId="0" borderId="23"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7" borderId="28" xfId="0" applyFont="1" applyFill="1" applyBorder="1" applyAlignment="1">
      <alignment horizontal="left" vertical="center" wrapText="1"/>
    </xf>
    <xf numFmtId="0" fontId="18" fillId="6" borderId="3" xfId="0" applyFont="1" applyFill="1" applyBorder="1" applyAlignment="1">
      <alignment horizontal="center" vertical="center"/>
    </xf>
    <xf numFmtId="0" fontId="18" fillId="6" borderId="23" xfId="0" applyFont="1" applyFill="1" applyBorder="1" applyAlignment="1">
      <alignment horizontal="center" vertical="center"/>
    </xf>
    <xf numFmtId="0" fontId="19" fillId="9" borderId="3" xfId="0" applyFont="1" applyFill="1" applyBorder="1" applyAlignment="1">
      <alignment horizontal="left" vertical="center"/>
    </xf>
    <xf numFmtId="0" fontId="19" fillId="9" borderId="23" xfId="0" applyFont="1" applyFill="1" applyBorder="1" applyAlignment="1">
      <alignment horizontal="left" vertical="center"/>
    </xf>
    <xf numFmtId="0" fontId="11" fillId="5" borderId="20" xfId="0" applyFont="1" applyFill="1" applyBorder="1" applyAlignment="1">
      <alignment horizontal="left" vertical="center" wrapText="1"/>
    </xf>
    <xf numFmtId="175" fontId="11" fillId="5" borderId="0" xfId="0" applyNumberFormat="1" applyFont="1" applyFill="1" applyBorder="1" applyAlignment="1">
      <alignment horizontal="center" vertical="center"/>
    </xf>
    <xf numFmtId="4" fontId="11" fillId="5" borderId="0" xfId="0" applyNumberFormat="1" applyFont="1" applyFill="1" applyBorder="1" applyAlignment="1">
      <alignment horizontal="center" vertical="center"/>
    </xf>
    <xf numFmtId="4" fontId="11" fillId="7" borderId="38" xfId="0" applyNumberFormat="1" applyFont="1" applyFill="1" applyBorder="1" applyAlignment="1">
      <alignment horizontal="center" vertical="center"/>
    </xf>
    <xf numFmtId="0" fontId="15" fillId="0" borderId="2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7" fillId="4" borderId="22" xfId="0" applyFont="1" applyFill="1" applyBorder="1" applyAlignment="1">
      <alignment horizontal="center" vertical="center" wrapText="1"/>
    </xf>
    <xf numFmtId="0" fontId="18" fillId="6" borderId="3" xfId="0" applyFont="1" applyFill="1" applyBorder="1" applyAlignment="1">
      <alignment horizontal="left" vertical="center"/>
    </xf>
    <xf numFmtId="0" fontId="18" fillId="6" borderId="23" xfId="0" applyFont="1" applyFill="1" applyBorder="1" applyAlignment="1">
      <alignment horizontal="left" vertical="center"/>
    </xf>
    <xf numFmtId="175" fontId="11" fillId="7" borderId="38" xfId="0" applyNumberFormat="1" applyFont="1" applyFill="1" applyBorder="1" applyAlignment="1">
      <alignment horizontal="center" vertical="center"/>
    </xf>
    <xf numFmtId="1" fontId="11" fillId="7" borderId="38" xfId="0" applyNumberFormat="1" applyFont="1" applyFill="1" applyBorder="1" applyAlignment="1">
      <alignment horizontal="center" vertical="center"/>
    </xf>
    <xf numFmtId="1" fontId="11" fillId="7"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0" fontId="19" fillId="6" borderId="3" xfId="0" applyFont="1" applyFill="1" applyBorder="1" applyAlignment="1">
      <alignment horizontal="center"/>
    </xf>
    <xf numFmtId="0" fontId="19" fillId="6" borderId="23" xfId="0" applyFont="1" applyFill="1" applyBorder="1" applyAlignment="1">
      <alignment horizontal="center"/>
    </xf>
    <xf numFmtId="0" fontId="12" fillId="7" borderId="28" xfId="0" applyFont="1" applyFill="1" applyBorder="1" applyAlignment="1">
      <alignment horizontal="left" vertical="center"/>
    </xf>
    <xf numFmtId="0" fontId="12" fillId="7" borderId="0" xfId="0" applyFont="1" applyFill="1" applyBorder="1" applyAlignment="1">
      <alignment horizontal="left" vertical="center"/>
    </xf>
    <xf numFmtId="0" fontId="12" fillId="7" borderId="38" xfId="0" applyFont="1" applyFill="1" applyBorder="1" applyAlignment="1">
      <alignment horizontal="left" vertical="center"/>
    </xf>
    <xf numFmtId="0" fontId="12" fillId="4" borderId="0" xfId="0" applyFont="1" applyFill="1" applyBorder="1" applyAlignment="1">
      <alignment horizontal="left" vertical="center"/>
    </xf>
    <xf numFmtId="9" fontId="11" fillId="4" borderId="28" xfId="0" applyNumberFormat="1" applyFont="1" applyFill="1" applyBorder="1" applyAlignment="1">
      <alignment horizontal="center" vertical="center" wrapText="1"/>
    </xf>
    <xf numFmtId="9" fontId="11" fillId="4" borderId="23" xfId="0" applyNumberFormat="1" applyFont="1" applyFill="1" applyBorder="1" applyAlignment="1">
      <alignment horizontal="center" vertical="center" wrapText="1"/>
    </xf>
    <xf numFmtId="9" fontId="25" fillId="4" borderId="28" xfId="0" applyNumberFormat="1" applyFont="1" applyFill="1" applyBorder="1" applyAlignment="1">
      <alignment horizontal="left" vertical="center"/>
    </xf>
    <xf numFmtId="9" fontId="25" fillId="4" borderId="23" xfId="0" applyNumberFormat="1" applyFont="1" applyFill="1" applyBorder="1" applyAlignment="1">
      <alignment horizontal="left" vertical="center"/>
    </xf>
    <xf numFmtId="9" fontId="25" fillId="5" borderId="28" xfId="0" applyNumberFormat="1" applyFont="1" applyFill="1" applyBorder="1" applyAlignment="1">
      <alignment horizontal="left" vertical="center"/>
    </xf>
    <xf numFmtId="9" fontId="25" fillId="5" borderId="23" xfId="0" applyNumberFormat="1" applyFont="1" applyFill="1" applyBorder="1" applyAlignment="1">
      <alignment horizontal="left" vertical="center"/>
    </xf>
    <xf numFmtId="0" fontId="15" fillId="4" borderId="0" xfId="0" applyFont="1" applyFill="1" applyAlignment="1">
      <alignment horizontal="justify" vertical="center" wrapText="1"/>
    </xf>
    <xf numFmtId="175" fontId="11" fillId="7" borderId="23" xfId="0" applyNumberFormat="1" applyFont="1" applyFill="1" applyBorder="1" applyAlignment="1">
      <alignment horizontal="center" vertical="center"/>
    </xf>
    <xf numFmtId="0" fontId="11" fillId="7" borderId="23" xfId="0" applyFont="1" applyFill="1" applyBorder="1" applyAlignment="1">
      <alignment horizontal="left" vertical="center"/>
    </xf>
    <xf numFmtId="0" fontId="12" fillId="9" borderId="29" xfId="0" applyFont="1" applyFill="1" applyBorder="1" applyAlignment="1">
      <alignment horizontal="left" vertical="center"/>
    </xf>
    <xf numFmtId="4" fontId="11" fillId="7" borderId="23" xfId="0" applyNumberFormat="1" applyFont="1" applyFill="1" applyBorder="1" applyAlignment="1">
      <alignment horizontal="center" vertical="center"/>
    </xf>
    <xf numFmtId="0" fontId="12" fillId="7" borderId="23" xfId="0" applyFont="1" applyFill="1" applyBorder="1" applyAlignment="1">
      <alignment horizontal="center" vertical="center"/>
    </xf>
    <xf numFmtId="0" fontId="12" fillId="7" borderId="2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2" fillId="9" borderId="30" xfId="0" applyFont="1" applyFill="1" applyBorder="1" applyAlignment="1">
      <alignment horizontal="center" vertical="center"/>
    </xf>
    <xf numFmtId="4" fontId="11" fillId="0" borderId="28" xfId="0" applyNumberFormat="1" applyFont="1" applyFill="1" applyBorder="1" applyAlignment="1">
      <alignment horizontal="center" vertical="center"/>
    </xf>
    <xf numFmtId="175" fontId="11" fillId="0" borderId="28" xfId="0" applyNumberFormat="1" applyFont="1" applyFill="1" applyBorder="1" applyAlignment="1">
      <alignment horizontal="center" vertical="center"/>
    </xf>
    <xf numFmtId="1" fontId="11" fillId="0" borderId="28" xfId="0" applyNumberFormat="1" applyFont="1" applyFill="1" applyBorder="1" applyAlignment="1">
      <alignment horizontal="center" vertical="center"/>
    </xf>
    <xf numFmtId="0" fontId="12" fillId="0" borderId="28" xfId="0" applyFont="1" applyFill="1" applyBorder="1" applyAlignment="1">
      <alignment horizontal="left" vertical="center" wrapText="1"/>
    </xf>
    <xf numFmtId="175" fontId="11" fillId="8" borderId="28" xfId="0" applyNumberFormat="1" applyFont="1" applyFill="1" applyBorder="1" applyAlignment="1">
      <alignment horizontal="center" vertical="center"/>
    </xf>
    <xf numFmtId="175" fontId="11" fillId="8" borderId="0" xfId="0" applyNumberFormat="1" applyFont="1" applyFill="1" applyBorder="1" applyAlignment="1">
      <alignment horizontal="center" vertical="center"/>
    </xf>
    <xf numFmtId="1" fontId="11" fillId="8" borderId="28" xfId="0" applyNumberFormat="1" applyFont="1" applyFill="1" applyBorder="1" applyAlignment="1">
      <alignment horizontal="center" vertical="center"/>
    </xf>
    <xf numFmtId="1" fontId="11" fillId="8" borderId="0" xfId="0" applyNumberFormat="1" applyFont="1" applyFill="1" applyBorder="1" applyAlignment="1">
      <alignment horizontal="center" vertical="center"/>
    </xf>
    <xf numFmtId="0" fontId="12" fillId="8" borderId="28" xfId="0" applyFont="1" applyFill="1" applyBorder="1" applyAlignment="1">
      <alignment horizontal="left" vertical="center" wrapText="1"/>
    </xf>
    <xf numFmtId="0" fontId="12" fillId="8" borderId="0" xfId="0" applyFont="1" applyFill="1" applyBorder="1" applyAlignment="1">
      <alignment horizontal="left" vertical="center" wrapText="1"/>
    </xf>
    <xf numFmtId="9" fontId="11" fillId="4" borderId="0" xfId="0" applyNumberFormat="1" applyFont="1" applyFill="1" applyBorder="1" applyAlignment="1">
      <alignment horizontal="center" vertical="center" wrapText="1"/>
    </xf>
    <xf numFmtId="9" fontId="25" fillId="5" borderId="0" xfId="0" applyNumberFormat="1" applyFont="1" applyFill="1" applyBorder="1" applyAlignment="1">
      <alignment horizontal="left" vertical="center"/>
    </xf>
    <xf numFmtId="0" fontId="11" fillId="8" borderId="28" xfId="0" applyFont="1" applyFill="1" applyBorder="1" applyAlignment="1">
      <alignment horizontal="left" vertical="center" wrapText="1"/>
    </xf>
    <xf numFmtId="0" fontId="11" fillId="8" borderId="0" xfId="0" applyFont="1" applyFill="1" applyBorder="1" applyAlignment="1">
      <alignment horizontal="left" vertical="center" wrapText="1"/>
    </xf>
    <xf numFmtId="4" fontId="11" fillId="8" borderId="28" xfId="0" applyNumberFormat="1" applyFont="1" applyFill="1" applyBorder="1" applyAlignment="1">
      <alignment horizontal="center" vertical="center"/>
    </xf>
    <xf numFmtId="4" fontId="11" fillId="8" borderId="0" xfId="0" applyNumberFormat="1" applyFont="1" applyFill="1" applyBorder="1" applyAlignment="1">
      <alignment horizontal="center" vertical="center"/>
    </xf>
    <xf numFmtId="0" fontId="17" fillId="4" borderId="0" xfId="0" applyFont="1" applyFill="1" applyBorder="1" applyAlignment="1">
      <alignment horizontal="center" vertical="center" wrapText="1"/>
    </xf>
    <xf numFmtId="0" fontId="18" fillId="6" borderId="50" xfId="0" applyFont="1" applyFill="1" applyBorder="1" applyAlignment="1">
      <alignment horizontal="center" vertical="center"/>
    </xf>
    <xf numFmtId="0" fontId="18" fillId="6" borderId="51" xfId="0" applyFont="1" applyFill="1" applyBorder="1" applyAlignment="1">
      <alignment horizontal="center" vertical="center"/>
    </xf>
    <xf numFmtId="175" fontId="11" fillId="7" borderId="52" xfId="0" applyNumberFormat="1" applyFont="1" applyFill="1" applyBorder="1" applyAlignment="1">
      <alignment horizontal="center" vertical="center"/>
    </xf>
    <xf numFmtId="175" fontId="11" fillId="7" borderId="53" xfId="0" applyNumberFormat="1" applyFont="1" applyFill="1" applyBorder="1" applyAlignment="1">
      <alignment horizontal="center" vertical="center"/>
    </xf>
    <xf numFmtId="175" fontId="11" fillId="5" borderId="53" xfId="0" applyNumberFormat="1" applyFont="1" applyFill="1" applyBorder="1" applyAlignment="1">
      <alignment horizontal="center" vertical="center"/>
    </xf>
    <xf numFmtId="175" fontId="11" fillId="7" borderId="54" xfId="0" applyNumberFormat="1" applyFont="1" applyFill="1" applyBorder="1" applyAlignment="1">
      <alignment horizontal="center" vertical="center"/>
    </xf>
    <xf numFmtId="175" fontId="11" fillId="0" borderId="53" xfId="0" applyNumberFormat="1" applyFont="1" applyFill="1" applyBorder="1" applyAlignment="1">
      <alignment horizontal="center" vertical="center"/>
    </xf>
    <xf numFmtId="175" fontId="11" fillId="0" borderId="51" xfId="0" applyNumberFormat="1" applyFont="1" applyFill="1" applyBorder="1" applyAlignment="1">
      <alignment horizontal="center" vertical="center"/>
    </xf>
    <xf numFmtId="175" fontId="11" fillId="7" borderId="51" xfId="0" applyNumberFormat="1" applyFont="1" applyFill="1" applyBorder="1" applyAlignment="1">
      <alignment horizontal="center" vertical="center"/>
    </xf>
    <xf numFmtId="175" fontId="11" fillId="0" borderId="52" xfId="0" applyNumberFormat="1" applyFont="1" applyFill="1" applyBorder="1" applyAlignment="1">
      <alignment horizontal="center" vertical="center"/>
    </xf>
    <xf numFmtId="175" fontId="11" fillId="8" borderId="52" xfId="0" applyNumberFormat="1" applyFont="1" applyFill="1" applyBorder="1" applyAlignment="1">
      <alignment horizontal="center" vertical="center"/>
    </xf>
    <xf numFmtId="175" fontId="11" fillId="8" borderId="55" xfId="0" applyNumberFormat="1" applyFont="1" applyFill="1" applyBorder="1" applyAlignment="1">
      <alignment horizontal="center" vertical="center"/>
    </xf>
  </cellXfs>
  <cellStyles count="2">
    <cellStyle name="Komma" xfId="1" builtinId="3"/>
    <cellStyle name="Standard" xfId="0" builtinId="0"/>
  </cellStyles>
  <dxfs count="3">
    <dxf>
      <font>
        <b/>
        <i val="0"/>
        <condense val="0"/>
        <extend val="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17AAF"/>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9525</xdr:colOff>
      <xdr:row>10</xdr:row>
      <xdr:rowOff>9525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09600" y="323850"/>
          <a:ext cx="4886325" cy="1304925"/>
        </a:xfrm>
        <a:prstGeom prst="rect">
          <a:avLst/>
        </a:prstGeom>
        <a:solidFill>
          <a:srgbClr val="FFFFFF"/>
        </a:solidFill>
        <a:ln w="38100">
          <a:solidFill>
            <a:srgbClr val="0071B4"/>
          </a:solidFill>
          <a:miter lim="800000"/>
          <a:headEnd/>
          <a:tailEnd/>
        </a:ln>
      </xdr:spPr>
      <xdr:txBody>
        <a:bodyPr vertOverflow="clip" wrap="square" lIns="36576" tIns="22860" rIns="0" bIns="0" anchor="t" upright="1"/>
        <a:lstStyle/>
        <a:p>
          <a:pPr algn="l" rtl="0">
            <a:defRPr sz="1000"/>
          </a:pPr>
          <a:r>
            <a:rPr lang="en-US" sz="1400" b="1" i="0" strike="noStrike">
              <a:solidFill>
                <a:srgbClr val="000000"/>
              </a:solidFill>
              <a:latin typeface="HP Simplified Light" panose="020B0404020204020204" pitchFamily="34" charset="0"/>
            </a:rPr>
            <a:t>How to use this tool:</a:t>
          </a:r>
          <a:endParaRPr lang="en-US" sz="1050" b="1" i="0" strike="noStrike">
            <a:solidFill>
              <a:srgbClr val="000000"/>
            </a:solidFill>
            <a:latin typeface="HP Simplified Light" panose="020B0404020204020204" pitchFamily="34" charset="0"/>
          </a:endParaRPr>
        </a:p>
        <a:p>
          <a:pPr algn="l" rtl="0">
            <a:defRPr sz="1000"/>
          </a:pPr>
          <a:endParaRPr lang="en-US" sz="1050" b="0" i="0" strike="noStrike">
            <a:solidFill>
              <a:srgbClr val="000000"/>
            </a:solidFill>
            <a:latin typeface="HP Simplified Light" panose="020B0404020204020204" pitchFamily="34" charset="0"/>
          </a:endParaRPr>
        </a:p>
        <a:p>
          <a:pPr algn="l" rtl="0">
            <a:defRPr sz="1000"/>
          </a:pPr>
          <a:r>
            <a:rPr lang="en-US" sz="1050" b="0" i="0" strike="noStrike">
              <a:solidFill>
                <a:srgbClr val="000000"/>
              </a:solidFill>
              <a:latin typeface="HP Simplified Light" panose="020B0404020204020204" pitchFamily="34" charset="0"/>
            </a:rPr>
            <a:t>Introduce your own cartridges and printheads prices in the "Data Introduction" worksheet. </a:t>
          </a:r>
        </a:p>
        <a:p>
          <a:pPr algn="l" rtl="0">
            <a:defRPr sz="1000"/>
          </a:pPr>
          <a:r>
            <a:rPr lang="en-US" sz="1050" b="0" i="0" strike="noStrike">
              <a:solidFill>
                <a:srgbClr val="000000"/>
              </a:solidFill>
              <a:latin typeface="HP Simplified Light" panose="020B0404020204020204" pitchFamily="34" charset="0"/>
            </a:rPr>
            <a:t>The ink cost will automatically update in the "Results" worksheet.</a:t>
          </a:r>
        </a:p>
        <a:p>
          <a:pPr algn="l" rtl="0">
            <a:defRPr sz="1000"/>
          </a:pPr>
          <a:endParaRPr lang="en-US" sz="1050" b="0" i="0" strike="noStrike">
            <a:solidFill>
              <a:srgbClr val="000000"/>
            </a:solidFill>
            <a:latin typeface="HP Simplified Light" panose="020B04040202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523875</xdr:colOff>
      <xdr:row>15</xdr:row>
      <xdr:rowOff>114300</xdr:rowOff>
    </xdr:from>
    <xdr:to>
      <xdr:col>1</xdr:col>
      <xdr:colOff>1114425</xdr:colOff>
      <xdr:row>18</xdr:row>
      <xdr:rowOff>161925</xdr:rowOff>
    </xdr:to>
    <xdr:pic>
      <xdr:nvPicPr>
        <xdr:cNvPr id="15" name="Picture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0375" y="4772584"/>
          <a:ext cx="590550" cy="768582"/>
        </a:xfrm>
        <a:prstGeom prst="rect">
          <a:avLst/>
        </a:prstGeom>
        <a:noFill/>
        <a:ln w="9525">
          <a:noFill/>
          <a:miter lim="800000"/>
          <a:headEnd/>
          <a:tailEnd/>
        </a:ln>
      </xdr:spPr>
    </xdr:pic>
    <xdr:clientData/>
  </xdr:twoCellAnchor>
  <xdr:twoCellAnchor editAs="oneCell">
    <xdr:from>
      <xdr:col>1</xdr:col>
      <xdr:colOff>523875</xdr:colOff>
      <xdr:row>7</xdr:row>
      <xdr:rowOff>104775</xdr:rowOff>
    </xdr:from>
    <xdr:to>
      <xdr:col>1</xdr:col>
      <xdr:colOff>1114425</xdr:colOff>
      <xdr:row>10</xdr:row>
      <xdr:rowOff>152400</xdr:rowOff>
    </xdr:to>
    <xdr:pic>
      <xdr:nvPicPr>
        <xdr:cNvPr id="18" name="Picture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0375" y="2858059"/>
          <a:ext cx="590550" cy="768582"/>
        </a:xfrm>
        <a:prstGeom prst="rect">
          <a:avLst/>
        </a:prstGeom>
        <a:noFill/>
        <a:ln w="9525">
          <a:noFill/>
          <a:miter lim="800000"/>
          <a:headEnd/>
          <a:tailEnd/>
        </a:ln>
      </xdr:spPr>
    </xdr:pic>
    <xdr:clientData/>
  </xdr:twoCellAnchor>
  <xdr:twoCellAnchor editAs="oneCell">
    <xdr:from>
      <xdr:col>1</xdr:col>
      <xdr:colOff>514350</xdr:colOff>
      <xdr:row>3</xdr:row>
      <xdr:rowOff>57150</xdr:rowOff>
    </xdr:from>
    <xdr:to>
      <xdr:col>1</xdr:col>
      <xdr:colOff>1123950</xdr:colOff>
      <xdr:row>6</xdr:row>
      <xdr:rowOff>114300</xdr:rowOff>
    </xdr:to>
    <xdr:pic>
      <xdr:nvPicPr>
        <xdr:cNvPr id="19" name="Picture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7463" y="1861229"/>
          <a:ext cx="616375" cy="77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514350</xdr:colOff>
      <xdr:row>11</xdr:row>
      <xdr:rowOff>47625</xdr:rowOff>
    </xdr:from>
    <xdr:to>
      <xdr:col>1</xdr:col>
      <xdr:colOff>1123950</xdr:colOff>
      <xdr:row>14</xdr:row>
      <xdr:rowOff>104775</xdr:rowOff>
    </xdr:to>
    <xdr:pic>
      <xdr:nvPicPr>
        <xdr:cNvPr id="20" name="Picture 19">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7463" y="3756704"/>
          <a:ext cx="616375" cy="77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583407</xdr:colOff>
      <xdr:row>37</xdr:row>
      <xdr:rowOff>511969</xdr:rowOff>
    </xdr:from>
    <xdr:to>
      <xdr:col>8</xdr:col>
      <xdr:colOff>688430</xdr:colOff>
      <xdr:row>37</xdr:row>
      <xdr:rowOff>1346441</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9691688" y="11346657"/>
          <a:ext cx="843211" cy="834472"/>
          <a:chOff x="189435" y="1875489"/>
          <a:chExt cx="958157" cy="948728"/>
        </a:xfrm>
      </xdr:grpSpPr>
      <xdr:sp macro="" textlink="">
        <xdr:nvSpPr>
          <xdr:cNvPr id="11" name="Oval 10">
            <a:extLst>
              <a:ext uri="{FF2B5EF4-FFF2-40B4-BE49-F238E27FC236}">
                <a16:creationId xmlns:a16="http://schemas.microsoft.com/office/drawing/2014/main" id="{00000000-0008-0000-0200-00000B000000}"/>
              </a:ext>
            </a:extLst>
          </xdr:cNvPr>
          <xdr:cNvSpPr/>
        </xdr:nvSpPr>
        <xdr:spPr>
          <a:xfrm>
            <a:off x="227494" y="1913284"/>
            <a:ext cx="888240" cy="882772"/>
          </a:xfrm>
          <a:prstGeom prst="ellipse">
            <a:avLst/>
          </a:prstGeom>
          <a:solidFill>
            <a:schemeClr val="bg1"/>
          </a:solidFill>
          <a:ln w="19050">
            <a:solidFill>
              <a:schemeClr val="bg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90000"/>
              </a:lnSpc>
            </a:pPr>
            <a:endParaRPr lang="en-US"/>
          </a:p>
        </xdr:txBody>
      </xdr:sp>
      <xdr:pic>
        <xdr:nvPicPr>
          <xdr:cNvPr id="12" name="Picture 11" descr="HP_logo_old_NewBlue_LARGE.pn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189435" y="1875489"/>
            <a:ext cx="958157" cy="948728"/>
          </a:xfrm>
          <a:prstGeom prst="rect">
            <a:avLst/>
          </a:prstGeom>
          <a:noFill/>
          <a:ln>
            <a:noFill/>
          </a:ln>
          <a:extLst>
            <a:ext uri="{909E8E84-426E-40dd-AFC4-6F175D3DCCD1}">
              <a14:hiddenFill xmlns:r="http://schemas.openxmlformats.org/officeDocument/2006/relationships" xmlns:p="http://schemas.openxmlformats.org/presentationml/2006/main" xmlns:a14="http://schemas.microsoft.com/office/drawing/2010/main" xmlns="" xmlns:lc="http://schemas.openxmlformats.org/drawingml/2006/lockedCanvas">
                <a:solidFill>
                  <a:srgbClr val="FFFFFF"/>
                </a:solidFill>
              </a14:hiddenFill>
            </a:ext>
            <a:ext uri="{91240B29-F687-4f45-9708-019B960494DF}">
              <a14:hiddenLine xmlns:r="http://schemas.openxmlformats.org/officeDocument/2006/relationships" xmlns:p="http://schemas.openxmlformats.org/presentationml/2006/main" xmlns:a14="http://schemas.microsoft.com/office/drawing/2010/main" xmlns="" xmlns:lc="http://schemas.openxmlformats.org/drawingml/2006/lockedCanvas" w="9525">
                <a:solidFill>
                  <a:srgbClr val="000000"/>
                </a:solidFill>
                <a:miter lim="800000"/>
                <a:headEnd/>
                <a:tailEnd/>
              </a14:hiddenLine>
            </a:ext>
          </a:extLst>
        </xdr:spPr>
      </xdr:pic>
    </xdr:grpSp>
    <xdr:clientData/>
  </xdr:twoCellAnchor>
  <xdr:oneCellAnchor>
    <xdr:from>
      <xdr:col>1</xdr:col>
      <xdr:colOff>514350</xdr:colOff>
      <xdr:row>11</xdr:row>
      <xdr:rowOff>57150</xdr:rowOff>
    </xdr:from>
    <xdr:ext cx="609600" cy="771525"/>
    <xdr:pic>
      <xdr:nvPicPr>
        <xdr:cNvPr id="13" name="Picture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0319" y="1854994"/>
          <a:ext cx="609600" cy="771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523875</xdr:colOff>
      <xdr:row>15</xdr:row>
      <xdr:rowOff>104775</xdr:rowOff>
    </xdr:from>
    <xdr:ext cx="590550" cy="762000"/>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59844" y="2855119"/>
          <a:ext cx="590550" cy="762000"/>
        </a:xfrm>
        <a:prstGeom prst="rect">
          <a:avLst/>
        </a:prstGeom>
        <a:noFill/>
        <a:ln w="9525">
          <a:noFill/>
          <a:miter lim="800000"/>
          <a:headEnd/>
          <a:tailEnd/>
        </a:ln>
      </xdr:spPr>
    </xdr:pic>
    <xdr:clientData/>
  </xdr:oneCellAnchor>
  <xdr:twoCellAnchor editAs="oneCell">
    <xdr:from>
      <xdr:col>1</xdr:col>
      <xdr:colOff>559592</xdr:colOff>
      <xdr:row>19</xdr:row>
      <xdr:rowOff>142875</xdr:rowOff>
    </xdr:from>
    <xdr:to>
      <xdr:col>1</xdr:col>
      <xdr:colOff>1452563</xdr:colOff>
      <xdr:row>20</xdr:row>
      <xdr:rowOff>297658</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95561" y="5750719"/>
          <a:ext cx="892971" cy="595314"/>
        </a:xfrm>
        <a:prstGeom prst="rect">
          <a:avLst/>
        </a:prstGeom>
      </xdr:spPr>
    </xdr:pic>
    <xdr:clientData/>
  </xdr:twoCellAnchor>
  <xdr:twoCellAnchor editAs="oneCell">
    <xdr:from>
      <xdr:col>1</xdr:col>
      <xdr:colOff>726282</xdr:colOff>
      <xdr:row>21</xdr:row>
      <xdr:rowOff>23813</xdr:rowOff>
    </xdr:from>
    <xdr:to>
      <xdr:col>1</xdr:col>
      <xdr:colOff>1091195</xdr:colOff>
      <xdr:row>22</xdr:row>
      <xdr:rowOff>452439</xdr:rowOff>
    </xdr:to>
    <xdr:pic>
      <xdr:nvPicPr>
        <xdr:cNvPr id="21" name="Picture 20" descr="image003">
          <a:extLst>
            <a:ext uri="{FF2B5EF4-FFF2-40B4-BE49-F238E27FC236}">
              <a16:creationId xmlns:a16="http://schemas.microsoft.com/office/drawing/2014/main" id="{00000000-0008-0000-0200-000015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4470"/>
        <a:stretch/>
      </xdr:blipFill>
      <xdr:spPr bwMode="auto">
        <a:xfrm>
          <a:off x="2762251" y="6512719"/>
          <a:ext cx="364913" cy="904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642937</xdr:colOff>
      <xdr:row>23</xdr:row>
      <xdr:rowOff>107156</xdr:rowOff>
    </xdr:from>
    <xdr:to>
      <xdr:col>1</xdr:col>
      <xdr:colOff>1190624</xdr:colOff>
      <xdr:row>24</xdr:row>
      <xdr:rowOff>429743</xdr:rowOff>
    </xdr:to>
    <xdr:pic>
      <xdr:nvPicPr>
        <xdr:cNvPr id="22" name="Picture 21" descr="image002">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78906" y="7548562"/>
          <a:ext cx="547687" cy="798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1163197</xdr:colOff>
      <xdr:row>0</xdr:row>
      <xdr:rowOff>226219</xdr:rowOff>
    </xdr:from>
    <xdr:to>
      <xdr:col>1</xdr:col>
      <xdr:colOff>940594</xdr:colOff>
      <xdr:row>0</xdr:row>
      <xdr:rowOff>1207423</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t="14368" b="4558"/>
        <a:stretch/>
      </xdr:blipFill>
      <xdr:spPr>
        <a:xfrm>
          <a:off x="1163197" y="226219"/>
          <a:ext cx="1813366" cy="9812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M10" sqref="M10"/>
    </sheetView>
  </sheetViews>
  <sheetFormatPr baseColWidth="10" defaultColWidth="9.140625" defaultRowHeight="12.75"/>
  <sheetData/>
  <phoneticPr fontId="0" type="noConversion"/>
  <pageMargins left="0.78740157499999996" right="0.78740157499999996" top="0.984251969" bottom="0.984251969"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6"/>
  <sheetViews>
    <sheetView showGridLines="0" zoomScale="90" zoomScaleNormal="90" workbookViewId="0">
      <selection activeCell="G15" sqref="G15"/>
    </sheetView>
  </sheetViews>
  <sheetFormatPr baseColWidth="10" defaultColWidth="9.140625" defaultRowHeight="12.75"/>
  <cols>
    <col min="1" max="1" width="23.28515625" style="87" customWidth="1"/>
    <col min="2" max="2" width="26.28515625" style="87" customWidth="1"/>
    <col min="3" max="3" width="1.140625" style="87" customWidth="1"/>
    <col min="4" max="4" width="16.7109375" style="106" customWidth="1"/>
    <col min="5" max="5" width="32.7109375" style="87" customWidth="1"/>
    <col min="6" max="6" width="14.85546875" style="87" customWidth="1"/>
    <col min="7" max="16384" width="9.140625" style="87"/>
  </cols>
  <sheetData>
    <row r="1" spans="1:10">
      <c r="A1" s="159" t="s">
        <v>85</v>
      </c>
      <c r="B1" s="159"/>
      <c r="C1" s="159"/>
      <c r="D1" s="159"/>
      <c r="E1" s="159"/>
    </row>
    <row r="2" spans="1:10" ht="12.75" customHeight="1">
      <c r="A2" s="159"/>
      <c r="B2" s="159"/>
      <c r="C2" s="159"/>
      <c r="D2" s="159"/>
      <c r="E2" s="159"/>
    </row>
    <row r="3" spans="1:10">
      <c r="A3" s="159"/>
      <c r="B3" s="159"/>
      <c r="C3" s="159"/>
      <c r="D3" s="159"/>
      <c r="E3" s="159"/>
    </row>
    <row r="4" spans="1:10" s="90" customFormat="1">
      <c r="A4" s="88"/>
      <c r="B4" s="88"/>
      <c r="C4" s="88"/>
      <c r="D4" s="89"/>
      <c r="E4" s="88"/>
    </row>
    <row r="5" spans="1:10" s="90" customFormat="1">
      <c r="B5" s="160"/>
      <c r="C5" s="161"/>
      <c r="D5" s="161"/>
      <c r="E5" s="161"/>
    </row>
    <row r="6" spans="1:10" ht="21" customHeight="1">
      <c r="A6" s="91" t="s">
        <v>59</v>
      </c>
      <c r="B6" s="91"/>
      <c r="C6" s="92"/>
      <c r="D6" s="91" t="s">
        <v>0</v>
      </c>
      <c r="E6" s="91" t="s">
        <v>1</v>
      </c>
      <c r="G6" s="90"/>
      <c r="H6" s="90"/>
      <c r="I6" s="90"/>
      <c r="J6" s="90"/>
    </row>
    <row r="7" spans="1:10" ht="21" customHeight="1">
      <c r="A7" s="164" t="s">
        <v>2</v>
      </c>
      <c r="B7" s="93" t="s">
        <v>3</v>
      </c>
      <c r="C7" s="94"/>
      <c r="D7" s="95">
        <v>108.85</v>
      </c>
      <c r="E7" s="96">
        <v>300</v>
      </c>
      <c r="G7" s="140"/>
      <c r="H7" s="90"/>
      <c r="I7" s="97"/>
      <c r="J7" s="90"/>
    </row>
    <row r="8" spans="1:10" ht="21" customHeight="1">
      <c r="A8" s="163"/>
      <c r="B8" s="98" t="s">
        <v>4</v>
      </c>
      <c r="C8" s="94"/>
      <c r="D8" s="99">
        <v>58.78</v>
      </c>
      <c r="E8" s="100">
        <v>3000</v>
      </c>
      <c r="G8" s="90"/>
      <c r="H8" s="90"/>
      <c r="I8" s="97"/>
      <c r="J8" s="90"/>
    </row>
    <row r="9" spans="1:10" ht="21" customHeight="1">
      <c r="A9" s="162" t="s">
        <v>5</v>
      </c>
      <c r="B9" s="93" t="s">
        <v>3</v>
      </c>
      <c r="C9" s="94"/>
      <c r="D9" s="95">
        <v>108.85</v>
      </c>
      <c r="E9" s="96">
        <v>300</v>
      </c>
      <c r="G9" s="90"/>
      <c r="H9" s="90"/>
      <c r="I9" s="97"/>
      <c r="J9" s="90"/>
    </row>
    <row r="10" spans="1:10" ht="21" customHeight="1">
      <c r="A10" s="163"/>
      <c r="B10" s="98" t="s">
        <v>4</v>
      </c>
      <c r="C10" s="94"/>
      <c r="D10" s="99">
        <v>58.78</v>
      </c>
      <c r="E10" s="100">
        <v>3000</v>
      </c>
      <c r="G10" s="90"/>
      <c r="H10" s="90"/>
      <c r="I10" s="97"/>
      <c r="J10" s="90"/>
    </row>
    <row r="11" spans="1:10" ht="21" customHeight="1">
      <c r="A11" s="162" t="s">
        <v>6</v>
      </c>
      <c r="B11" s="93" t="s">
        <v>3</v>
      </c>
      <c r="C11" s="94"/>
      <c r="D11" s="95">
        <v>108.85</v>
      </c>
      <c r="E11" s="96">
        <v>300</v>
      </c>
      <c r="G11" s="90"/>
      <c r="H11" s="90"/>
      <c r="I11" s="97"/>
      <c r="J11" s="90"/>
    </row>
    <row r="12" spans="1:10" ht="21" customHeight="1">
      <c r="A12" s="163"/>
      <c r="B12" s="98" t="s">
        <v>4</v>
      </c>
      <c r="C12" s="94"/>
      <c r="D12" s="99">
        <v>58.78</v>
      </c>
      <c r="E12" s="100">
        <v>3000</v>
      </c>
      <c r="G12" s="90"/>
      <c r="H12" s="90"/>
      <c r="I12" s="97"/>
      <c r="J12" s="90"/>
    </row>
    <row r="13" spans="1:10" ht="21" customHeight="1">
      <c r="A13" s="162" t="s">
        <v>54</v>
      </c>
      <c r="B13" s="93" t="s">
        <v>3</v>
      </c>
      <c r="C13" s="94"/>
      <c r="D13" s="95">
        <v>108.85</v>
      </c>
      <c r="E13" s="96">
        <v>300</v>
      </c>
      <c r="G13" s="90"/>
      <c r="H13" s="90"/>
      <c r="I13" s="97"/>
      <c r="J13" s="90"/>
    </row>
    <row r="14" spans="1:10" ht="21" customHeight="1">
      <c r="A14" s="163"/>
      <c r="B14" s="98" t="s">
        <v>4</v>
      </c>
      <c r="C14" s="94"/>
      <c r="D14" s="99">
        <v>58.78</v>
      </c>
      <c r="E14" s="100">
        <v>3000</v>
      </c>
      <c r="G14" s="90"/>
      <c r="H14" s="90"/>
      <c r="I14" s="97"/>
      <c r="J14" s="90"/>
    </row>
    <row r="15" spans="1:10" ht="21" customHeight="1">
      <c r="A15" s="162" t="s">
        <v>7</v>
      </c>
      <c r="B15" s="93" t="s">
        <v>3</v>
      </c>
      <c r="C15" s="94"/>
      <c r="D15" s="95">
        <v>108.85</v>
      </c>
      <c r="E15" s="96">
        <v>300</v>
      </c>
      <c r="G15" s="90"/>
      <c r="H15" s="90"/>
      <c r="I15" s="97"/>
      <c r="J15" s="90"/>
    </row>
    <row r="16" spans="1:10" ht="21" customHeight="1">
      <c r="A16" s="163"/>
      <c r="B16" s="98" t="s">
        <v>4</v>
      </c>
      <c r="C16" s="94"/>
      <c r="D16" s="99">
        <v>58.78</v>
      </c>
      <c r="E16" s="100">
        <v>3000</v>
      </c>
      <c r="G16" s="90"/>
      <c r="H16" s="90"/>
      <c r="I16" s="97"/>
      <c r="J16" s="90"/>
    </row>
    <row r="17" spans="1:10" ht="21" customHeight="1">
      <c r="A17" s="162" t="s">
        <v>8</v>
      </c>
      <c r="B17" s="93" t="s">
        <v>3</v>
      </c>
      <c r="C17" s="94"/>
      <c r="D17" s="95">
        <v>108.85</v>
      </c>
      <c r="E17" s="96">
        <v>300</v>
      </c>
      <c r="G17" s="90"/>
      <c r="H17" s="90"/>
      <c r="I17" s="97"/>
      <c r="J17" s="90"/>
    </row>
    <row r="18" spans="1:10" ht="21" customHeight="1">
      <c r="A18" s="163"/>
      <c r="B18" s="98" t="s">
        <v>4</v>
      </c>
      <c r="C18" s="94"/>
      <c r="D18" s="99">
        <v>58.78</v>
      </c>
      <c r="E18" s="100">
        <v>3000</v>
      </c>
      <c r="G18" s="90"/>
      <c r="H18" s="90"/>
      <c r="I18" s="97"/>
      <c r="J18" s="90"/>
    </row>
    <row r="19" spans="1:10" ht="15">
      <c r="A19" s="101"/>
      <c r="B19" s="102"/>
      <c r="C19" s="103"/>
      <c r="D19" s="104"/>
      <c r="E19" s="103"/>
    </row>
    <row r="20" spans="1:10" ht="15" hidden="1">
      <c r="A20" s="105"/>
    </row>
    <row r="21" spans="1:10" ht="15" hidden="1">
      <c r="A21" s="105"/>
    </row>
    <row r="22" spans="1:10" hidden="1"/>
    <row r="23" spans="1:10" hidden="1"/>
    <row r="24" spans="1:10" hidden="1"/>
    <row r="25" spans="1:10" hidden="1"/>
    <row r="26" spans="1:10" hidden="1"/>
    <row r="27" spans="1:10" hidden="1"/>
    <row r="28" spans="1:10" hidden="1"/>
    <row r="29" spans="1:10" hidden="1"/>
    <row r="31" spans="1:10" ht="15">
      <c r="A31" s="107" t="s">
        <v>9</v>
      </c>
      <c r="B31" s="107"/>
      <c r="C31" s="108"/>
      <c r="D31" s="109" t="s">
        <v>0</v>
      </c>
      <c r="E31" s="109" t="s">
        <v>10</v>
      </c>
      <c r="F31" s="109" t="s">
        <v>11</v>
      </c>
    </row>
    <row r="32" spans="1:10" ht="15">
      <c r="A32" s="167" t="s">
        <v>55</v>
      </c>
      <c r="B32" s="167"/>
      <c r="C32" s="139"/>
      <c r="D32" s="110">
        <v>83.55</v>
      </c>
      <c r="E32" s="111">
        <v>1067</v>
      </c>
      <c r="F32" s="112">
        <v>30.5</v>
      </c>
      <c r="H32" s="113"/>
      <c r="I32" s="143"/>
      <c r="J32" s="113"/>
    </row>
    <row r="33" spans="1:10" ht="15">
      <c r="A33" s="165" t="s">
        <v>56</v>
      </c>
      <c r="B33" s="165"/>
      <c r="C33" s="139"/>
      <c r="D33" s="136">
        <v>61.52</v>
      </c>
      <c r="E33" s="137">
        <v>1067</v>
      </c>
      <c r="F33" s="138">
        <v>30.5</v>
      </c>
      <c r="G33" s="113"/>
      <c r="H33" s="113"/>
      <c r="I33" s="143"/>
      <c r="J33" s="113"/>
    </row>
    <row r="34" spans="1:10" ht="15">
      <c r="A34" s="166" t="s">
        <v>57</v>
      </c>
      <c r="B34" s="166"/>
      <c r="C34" s="139"/>
      <c r="D34" s="110">
        <v>81.27</v>
      </c>
      <c r="E34" s="111">
        <v>1067</v>
      </c>
      <c r="F34" s="112">
        <v>30.5</v>
      </c>
      <c r="G34" s="113"/>
      <c r="H34" s="113"/>
      <c r="I34" s="143"/>
      <c r="J34" s="113"/>
    </row>
    <row r="35" spans="1:10" ht="15">
      <c r="A35" s="165" t="s">
        <v>58</v>
      </c>
      <c r="B35" s="165"/>
      <c r="C35" s="139"/>
      <c r="D35" s="136">
        <v>86.79</v>
      </c>
      <c r="E35" s="137">
        <v>1067</v>
      </c>
      <c r="F35" s="138">
        <v>22.9</v>
      </c>
    </row>
    <row r="36" spans="1:10" ht="15">
      <c r="A36" s="166" t="s">
        <v>84</v>
      </c>
      <c r="B36" s="166"/>
      <c r="C36" s="142"/>
      <c r="D36" s="110">
        <v>168.79</v>
      </c>
      <c r="E36" s="111">
        <v>1067</v>
      </c>
      <c r="F36" s="112">
        <v>12</v>
      </c>
    </row>
  </sheetData>
  <mergeCells count="13">
    <mergeCell ref="A35:B35"/>
    <mergeCell ref="A36:B36"/>
    <mergeCell ref="A34:B34"/>
    <mergeCell ref="A33:B33"/>
    <mergeCell ref="A32:B32"/>
    <mergeCell ref="A1:E3"/>
    <mergeCell ref="B5:E5"/>
    <mergeCell ref="A17:A18"/>
    <mergeCell ref="A15:A16"/>
    <mergeCell ref="A13:A14"/>
    <mergeCell ref="A11:A12"/>
    <mergeCell ref="A9:A10"/>
    <mergeCell ref="A7:A8"/>
  </mergeCells>
  <phoneticPr fontId="0" type="noConversion"/>
  <pageMargins left="0.78740157499999996" right="0.78740157499999996" top="0.984251969" bottom="0.984251969" header="0.5" footer="0.5"/>
  <pageSetup scale="83"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39"/>
  <sheetViews>
    <sheetView showGridLines="0" tabSelected="1" zoomScale="80" zoomScaleNormal="80" workbookViewId="0">
      <selection activeCell="N9" sqref="N8:N9"/>
    </sheetView>
  </sheetViews>
  <sheetFormatPr baseColWidth="10" defaultColWidth="9.140625" defaultRowHeight="15"/>
  <cols>
    <col min="1" max="1" width="30.5703125" style="117" customWidth="1"/>
    <col min="2" max="2" width="24.7109375" style="117" customWidth="1"/>
    <col min="3" max="3" width="18.7109375" style="117" customWidth="1"/>
    <col min="4" max="4" width="1" style="156" customWidth="1"/>
    <col min="5" max="6" width="19.7109375" style="117" customWidth="1"/>
    <col min="7" max="7" width="22.28515625" style="117" customWidth="1"/>
    <col min="8" max="8" width="11.140625" style="117" customWidth="1"/>
    <col min="9" max="9" width="14.5703125" style="135" customWidth="1"/>
    <col min="10" max="16384" width="9.140625" style="117"/>
  </cols>
  <sheetData>
    <row r="1" spans="1:9" ht="105.75" customHeight="1" thickBot="1">
      <c r="A1" s="114"/>
      <c r="B1" s="217" t="s">
        <v>83</v>
      </c>
      <c r="C1" s="217"/>
      <c r="D1" s="217"/>
      <c r="E1" s="217"/>
      <c r="F1" s="261"/>
      <c r="G1" s="217"/>
      <c r="H1" s="115"/>
      <c r="I1" s="116"/>
    </row>
    <row r="2" spans="1:9" s="119" customFormat="1" ht="17.25">
      <c r="A2" s="206" t="s">
        <v>37</v>
      </c>
      <c r="B2" s="206" t="s">
        <v>38</v>
      </c>
      <c r="C2" s="218" t="s">
        <v>39</v>
      </c>
      <c r="D2" s="208"/>
      <c r="E2" s="118" t="s">
        <v>47</v>
      </c>
      <c r="F2" s="262" t="s">
        <v>48</v>
      </c>
      <c r="G2" s="118" t="s">
        <v>40</v>
      </c>
      <c r="H2" s="206" t="s">
        <v>49</v>
      </c>
      <c r="I2" s="224"/>
    </row>
    <row r="3" spans="1:9" s="119" customFormat="1" ht="18.75" customHeight="1">
      <c r="A3" s="207"/>
      <c r="B3" s="207"/>
      <c r="C3" s="219"/>
      <c r="D3" s="209"/>
      <c r="E3" s="120" t="s">
        <v>50</v>
      </c>
      <c r="F3" s="263" t="s">
        <v>51</v>
      </c>
      <c r="G3" s="120" t="s">
        <v>51</v>
      </c>
      <c r="H3" s="207"/>
      <c r="I3" s="225"/>
    </row>
    <row r="4" spans="1:9" s="119" customFormat="1" ht="18.75" customHeight="1">
      <c r="A4" s="214" t="s">
        <v>41</v>
      </c>
      <c r="B4" s="195" t="s">
        <v>12</v>
      </c>
      <c r="C4" s="185" t="s">
        <v>42</v>
      </c>
      <c r="D4" s="151"/>
      <c r="E4" s="179">
        <f>+Calculus!F34</f>
        <v>5.506567486964177</v>
      </c>
      <c r="F4" s="264">
        <f>+Calculus!F28*Results!$F$30+Calculus!F29*Results!$F$31+Calculus!F30*Results!$F$32+Calculus!F31*Results!$F$33+Calculus!F32*Results!$F$34+Calculus!F33*Results!$F$35</f>
        <v>2.1058582488147537</v>
      </c>
      <c r="G4" s="196">
        <f>+F4+$H$31</f>
        <v>3.9962511076037592</v>
      </c>
      <c r="H4" s="200">
        <f>TRUNC(Calculus!H34,0)</f>
        <v>326</v>
      </c>
      <c r="I4" s="226" t="str">
        <f>"min: " &amp; TRUNC(INDEX(Calculus!H28:H33,MATCH("Minimum",Calculus!I28:I33,0),1),0) &amp; " " &amp; INDEX(Calculus!B28:B33,MATCH("Minimum",Calculus!I28:I33,0),1)</f>
        <v>min: 189 R</v>
      </c>
    </row>
    <row r="5" spans="1:9" s="119" customFormat="1" ht="18.75" customHeight="1">
      <c r="A5" s="215"/>
      <c r="B5" s="189"/>
      <c r="C5" s="186" t="s">
        <v>43</v>
      </c>
      <c r="D5" s="151"/>
      <c r="E5" s="180"/>
      <c r="F5" s="265"/>
      <c r="G5" s="197"/>
      <c r="H5" s="222"/>
      <c r="I5" s="227"/>
    </row>
    <row r="6" spans="1:9" s="119" customFormat="1" ht="18.75" customHeight="1">
      <c r="A6" s="215"/>
      <c r="B6" s="189"/>
      <c r="C6" s="210" t="s">
        <v>44</v>
      </c>
      <c r="D6" s="151"/>
      <c r="E6" s="212">
        <f>+Calculus!P34</f>
        <v>5.6637027874606769</v>
      </c>
      <c r="F6" s="266">
        <f>+Calculus!P28*Results!$F$30+Calculus!P29*Results!$F$31+Calculus!P30*Results!$F$32+Calculus!P31*Results!$F$33+Calculus!P32*Results!$F$34+Calculus!P33*Results!$F$35</f>
        <v>2.1659509779992949</v>
      </c>
      <c r="G6" s="211">
        <f>+F6+$H$31</f>
        <v>4.0563438367883009</v>
      </c>
      <c r="H6" s="223">
        <f>TRUNC(Calculus!R34,0)</f>
        <v>317</v>
      </c>
      <c r="I6" s="229" t="str">
        <f>"min: " &amp; TRUNC(INDEX(Calculus!R28:R33,MATCH("Minimum",Calculus!S28:S33,0),1),0) &amp; " " &amp; INDEX(Calculus!L28:L33,MATCH("Minimum",Calculus!S28:S33,0),1)</f>
        <v>min: 181 R</v>
      </c>
    </row>
    <row r="7" spans="1:9" s="119" customFormat="1" ht="18.75" customHeight="1">
      <c r="A7" s="215"/>
      <c r="B7" s="189"/>
      <c r="C7" s="210"/>
      <c r="D7" s="151"/>
      <c r="E7" s="212"/>
      <c r="F7" s="266"/>
      <c r="G7" s="211"/>
      <c r="H7" s="223"/>
      <c r="I7" s="229"/>
    </row>
    <row r="8" spans="1:9" s="119" customFormat="1" ht="18.75" customHeight="1">
      <c r="A8" s="215"/>
      <c r="B8" s="188" t="s">
        <v>17</v>
      </c>
      <c r="C8" s="185" t="s">
        <v>42</v>
      </c>
      <c r="D8" s="151"/>
      <c r="E8" s="213">
        <f>+Calculus!F43</f>
        <v>9.3488149939262826</v>
      </c>
      <c r="F8" s="267">
        <f>+Calculus!F37*Results!$F$30+Calculus!F38*Results!$F$31+Calculus!F39*Results!$F$32+Calculus!F40*Results!$F$33+Calculus!F41*Results!$F$34+Calculus!F42*Results!$F$35</f>
        <v>3.5752361554105816</v>
      </c>
      <c r="G8" s="220">
        <f>+F8+$H$31</f>
        <v>5.4656290141995871</v>
      </c>
      <c r="H8" s="221">
        <f>TRUNC(Calculus!H43,0)</f>
        <v>192</v>
      </c>
      <c r="I8" s="228" t="str">
        <f>"min: " &amp; TRUNC(INDEX(Calculus!H37:H42,MATCH("Minimum",Calculus!I37:I42,0),1),0) &amp; " " &amp; INDEX(Calculus!B37:B42,MATCH("Minimum",Calculus!I37:I42,0),1)</f>
        <v>min: 133 Y</v>
      </c>
    </row>
    <row r="9" spans="1:9" s="119" customFormat="1" ht="18.75" customHeight="1">
      <c r="A9" s="215"/>
      <c r="B9" s="189"/>
      <c r="C9" s="186" t="s">
        <v>43</v>
      </c>
      <c r="D9" s="151"/>
      <c r="E9" s="180"/>
      <c r="F9" s="265"/>
      <c r="G9" s="197"/>
      <c r="H9" s="222"/>
      <c r="I9" s="227"/>
    </row>
    <row r="10" spans="1:9" s="119" customFormat="1" ht="18.75" customHeight="1">
      <c r="A10" s="215"/>
      <c r="B10" s="189"/>
      <c r="C10" s="183" t="s">
        <v>44</v>
      </c>
      <c r="D10" s="151"/>
      <c r="E10" s="191">
        <f>+Calculus!P43</f>
        <v>9.6229359125384892</v>
      </c>
      <c r="F10" s="268">
        <f>+Calculus!P37*Results!$F$30+Calculus!P38*Results!$F$31+Calculus!P39*Results!$F$32+Calculus!P40*Results!$F$33+Calculus!P41*Results!$F$34+Calculus!P42*Results!$F$35</f>
        <v>3.6800673045790528</v>
      </c>
      <c r="G10" s="181">
        <f>+F10+$H$31</f>
        <v>5.5704601633680584</v>
      </c>
      <c r="H10" s="199">
        <f>TRUNC(Calculus!R43,0)</f>
        <v>187</v>
      </c>
      <c r="I10" s="198" t="str">
        <f>"min: " &amp; TRUNC(INDEX(Calculus!R37:R42,MATCH("Minimum",Calculus!S37:S42,0),1),0) &amp; " " &amp; INDEX(Calculus!L37:L42,MATCH("Minimum",Calculus!S37:S42,0),1)</f>
        <v>min: 129 Y</v>
      </c>
    </row>
    <row r="11" spans="1:9" s="119" customFormat="1" ht="18.75" customHeight="1">
      <c r="A11" s="216"/>
      <c r="B11" s="189"/>
      <c r="C11" s="183"/>
      <c r="D11" s="151"/>
      <c r="E11" s="191"/>
      <c r="F11" s="268"/>
      <c r="G11" s="181"/>
      <c r="H11" s="199"/>
      <c r="I11" s="198"/>
    </row>
    <row r="12" spans="1:9" s="119" customFormat="1" ht="18.75" customHeight="1">
      <c r="A12" s="169" t="s">
        <v>67</v>
      </c>
      <c r="B12" s="195" t="s">
        <v>12</v>
      </c>
      <c r="C12" s="185" t="s">
        <v>42</v>
      </c>
      <c r="D12" s="175"/>
      <c r="E12" s="179">
        <f>+Calculus!F54</f>
        <v>5.0883940151718656</v>
      </c>
      <c r="F12" s="264">
        <f>+Calculus!F48*Results!$F$30+Calculus!F49*Results!$F$31+Calculus!F50*Results!$F$32+Calculus!F51*Results!$F$33+Calculus!F52*Results!$F$34+Calculus!F53*Results!$F$35</f>
        <v>1.9459375619087929</v>
      </c>
      <c r="G12" s="196">
        <f>+F12+H32</f>
        <v>4.5132705162621969</v>
      </c>
      <c r="H12" s="200">
        <f>TRUNC(Calculus!H54,0)</f>
        <v>353</v>
      </c>
      <c r="I12" s="193" t="str">
        <f>"min: " &amp; TRUNC(INDEX(Calculus!H48:H53,MATCH("Minimum",Calculus!I48:I53,0),1),0) &amp; " " &amp; INDEX(Calculus!B48:B53,MATCH("Minimum",Calculus!I48:I53,0),1)</f>
        <v>min: 227 M</v>
      </c>
    </row>
    <row r="13" spans="1:9" s="119" customFormat="1" ht="18.75" customHeight="1">
      <c r="A13" s="170"/>
      <c r="B13" s="189"/>
      <c r="C13" s="186" t="s">
        <v>43</v>
      </c>
      <c r="D13" s="176"/>
      <c r="E13" s="180"/>
      <c r="F13" s="265"/>
      <c r="G13" s="197"/>
      <c r="H13" s="201"/>
      <c r="I13" s="194"/>
    </row>
    <row r="14" spans="1:9" s="119" customFormat="1" ht="18.75" customHeight="1">
      <c r="A14" s="170"/>
      <c r="B14" s="189"/>
      <c r="C14" s="183" t="s">
        <v>44</v>
      </c>
      <c r="D14" s="177"/>
      <c r="E14" s="191">
        <f>+Calculus!P54</f>
        <v>4.0718538737352823</v>
      </c>
      <c r="F14" s="268">
        <f>+Calculus!P48*Results!$F$30+Calculus!P49*Results!$F$31+Calculus!P50*Results!$F$32+Calculus!P51*Results!$F$33+Calculus!P52*Results!$F$34+Calculus!P53*Results!$F$35</f>
        <v>1.5571855040863383</v>
      </c>
      <c r="G14" s="181">
        <f>+F14+H32</f>
        <v>4.1245184584397423</v>
      </c>
      <c r="H14" s="199">
        <f>TRUNC(Calculus!R54,0)</f>
        <v>442</v>
      </c>
      <c r="I14" s="198" t="str">
        <f>"min: " &amp; TRUNC(INDEX(Calculus!R48:R53,MATCH("Minimum",Calculus!S48:S53,0),1),0) &amp; " " &amp; INDEX(Calculus!L48:L53,MATCH("Minimum",Calculus!S48:S53,0),1)</f>
        <v>min: 277 M</v>
      </c>
    </row>
    <row r="15" spans="1:9" s="119" customFormat="1" ht="18.75" customHeight="1">
      <c r="A15" s="170"/>
      <c r="B15" s="189"/>
      <c r="C15" s="183"/>
      <c r="D15" s="177"/>
      <c r="E15" s="191"/>
      <c r="F15" s="268"/>
      <c r="G15" s="181"/>
      <c r="H15" s="199"/>
      <c r="I15" s="198"/>
    </row>
    <row r="16" spans="1:9" s="119" customFormat="1" ht="18.75" customHeight="1">
      <c r="A16" s="170"/>
      <c r="B16" s="188" t="s">
        <v>17</v>
      </c>
      <c r="C16" s="185" t="s">
        <v>42</v>
      </c>
      <c r="D16" s="175"/>
      <c r="E16" s="179">
        <f>+Calculus!F63</f>
        <v>9.4334910892044022</v>
      </c>
      <c r="F16" s="264">
        <f>+Calculus!F57*Results!$F$30+Calculus!F58*Results!$F$31+Calculus!F59*Results!$F$32+Calculus!F60*Results!$F$33+Calculus!F61*Results!$F$34+Calculus!F62*Results!$F$35</f>
        <v>3.6076185522741424</v>
      </c>
      <c r="G16" s="196">
        <f>+F16+H32</f>
        <v>6.1749515066275462</v>
      </c>
      <c r="H16" s="200">
        <f>TRUNC(Calculus!H63,0)</f>
        <v>190</v>
      </c>
      <c r="I16" s="205" t="str">
        <f>"min: " &amp; TRUNC(INDEX(Calculus!H57:H62,MATCH("Minimum",Calculus!I57:I62,0),1),0) &amp; " " &amp; INDEX(Calculus!B57:B62,MATCH("Minimum",Calculus!I57:I62,0),1)</f>
        <v>min: 103 Y</v>
      </c>
    </row>
    <row r="17" spans="1:11" s="119" customFormat="1" ht="18.75" customHeight="1">
      <c r="A17" s="170"/>
      <c r="B17" s="189"/>
      <c r="C17" s="186" t="s">
        <v>43</v>
      </c>
      <c r="D17" s="176"/>
      <c r="E17" s="180"/>
      <c r="F17" s="265"/>
      <c r="G17" s="197"/>
      <c r="H17" s="201"/>
      <c r="I17" s="194"/>
    </row>
    <row r="18" spans="1:11" s="119" customFormat="1" ht="18.75" customHeight="1">
      <c r="A18" s="170"/>
      <c r="B18" s="189"/>
      <c r="C18" s="183" t="s">
        <v>44</v>
      </c>
      <c r="D18" s="177"/>
      <c r="E18" s="191">
        <f>+Calculus!P63</f>
        <v>7.3854777339184281</v>
      </c>
      <c r="F18" s="268">
        <f>+Calculus!P57*Results!$F$30+Calculus!P58*Results!$F$31+Calculus!P59*Results!$F$32+Calculus!P60*Results!$F$33+Calculus!P61*Results!$F$34+Calculus!P62*Results!$F$35</f>
        <v>2.8244036315233112</v>
      </c>
      <c r="G18" s="181">
        <f>+F18+H32</f>
        <v>5.391736585876715</v>
      </c>
      <c r="H18" s="199">
        <f>TRUNC(Calculus!R63,0)</f>
        <v>243</v>
      </c>
      <c r="I18" s="203" t="str">
        <f>"min: " &amp; TRUNC(INDEX(Calculus!R57:R62,MATCH("Minimum",Calculus!S57:S62,0),1),0) &amp; " " &amp; INDEX(Calculus!L57:L62,MATCH("Minimum",Calculus!S57:S62,0),1)</f>
        <v>min: 144 Y</v>
      </c>
    </row>
    <row r="19" spans="1:11" s="119" customFormat="1" ht="18.75" customHeight="1">
      <c r="A19" s="171"/>
      <c r="B19" s="190"/>
      <c r="C19" s="184"/>
      <c r="D19" s="178"/>
      <c r="E19" s="192"/>
      <c r="F19" s="269"/>
      <c r="G19" s="182"/>
      <c r="H19" s="202"/>
      <c r="I19" s="204"/>
    </row>
    <row r="20" spans="1:11" s="119" customFormat="1" ht="34.5" customHeight="1">
      <c r="A20" s="230" t="s">
        <v>69</v>
      </c>
      <c r="B20" s="232" t="s">
        <v>68</v>
      </c>
      <c r="C20" s="185" t="s">
        <v>42</v>
      </c>
      <c r="D20" s="175"/>
      <c r="E20" s="179">
        <f>Calculus!$F$73</f>
        <v>11.622177496765188</v>
      </c>
      <c r="F20" s="264">
        <f>+Calculus!F67*Results!$F$30+Calculus!F68*Results!$F$31+Calculus!F69*Results!$F$32+Calculus!F70*Results!$F$33+Calculus!F71*Results!$F$34+Calculus!F72*Results!$F$35</f>
        <v>4.4446305994962563</v>
      </c>
      <c r="G20" s="196">
        <f>+F20+H30</f>
        <v>6.9419034804094952</v>
      </c>
      <c r="H20" s="200">
        <f>TRUNC(Calculus!H73,0)</f>
        <v>154</v>
      </c>
      <c r="I20" s="193" t="str">
        <f>"min: " &amp; TRUNC(INDEX(Calculus!H67:H72,MATCH("Minimum",Calculus!I67:I72,0),1),0) &amp; " " &amp; INDEX(Calculus!B67:B72,MATCH("Minimum",Calculus!I67:I72,0),1)</f>
        <v>min: 93 Pk</v>
      </c>
    </row>
    <row r="21" spans="1:11" s="119" customFormat="1" ht="34.5" customHeight="1">
      <c r="A21" s="231"/>
      <c r="B21" s="233"/>
      <c r="C21" s="238" t="s">
        <v>43</v>
      </c>
      <c r="D21" s="239"/>
      <c r="E21" s="240"/>
      <c r="F21" s="270"/>
      <c r="G21" s="237"/>
      <c r="H21" s="241"/>
      <c r="I21" s="242"/>
    </row>
    <row r="22" spans="1:11" s="119" customFormat="1" ht="37.5" customHeight="1">
      <c r="A22" s="230" t="s">
        <v>61</v>
      </c>
      <c r="B22" s="234" t="s">
        <v>75</v>
      </c>
      <c r="C22" s="243" t="s">
        <v>44</v>
      </c>
      <c r="D22" s="244"/>
      <c r="E22" s="245">
        <f>Calculus!$F$82</f>
        <v>9.2956069543130333</v>
      </c>
      <c r="F22" s="271">
        <f>+Calculus!F76*Results!$F$30+Calculus!F77*Results!$F$31+Calculus!F78*Results!$F$32+Calculus!F79*Results!$F$33+Calculus!F80*Results!$F$34+Calculus!F81*Results!$F$35</f>
        <v>3.5548879821814197</v>
      </c>
      <c r="G22" s="246">
        <f>+F22+H33</f>
        <v>7.1068620514201548</v>
      </c>
      <c r="H22" s="247">
        <f>TRUNC(Calculus!H82,0)</f>
        <v>193</v>
      </c>
      <c r="I22" s="248" t="str">
        <f>"min: " &amp; TRUNC(INDEX(Calculus!H76:H81,MATCH("Minimum",Calculus!I76:I81,0),1),0) &amp; " " &amp; INDEX(Calculus!B76:B81,MATCH("Minimum",Calculus!I76:I81,0),1)</f>
        <v>min: 114 Y</v>
      </c>
    </row>
    <row r="23" spans="1:11" s="119" customFormat="1" ht="37.5" customHeight="1">
      <c r="A23" s="231"/>
      <c r="B23" s="235"/>
      <c r="C23" s="184"/>
      <c r="D23" s="178"/>
      <c r="E23" s="192"/>
      <c r="F23" s="269"/>
      <c r="G23" s="182"/>
      <c r="H23" s="202"/>
      <c r="I23" s="204"/>
    </row>
    <row r="24" spans="1:11" s="119" customFormat="1" ht="37.5" customHeight="1">
      <c r="A24" s="255" t="s">
        <v>62</v>
      </c>
      <c r="B24" s="234" t="s">
        <v>62</v>
      </c>
      <c r="C24" s="257" t="s">
        <v>42</v>
      </c>
      <c r="D24" s="158"/>
      <c r="E24" s="259">
        <f>+Calculus!F92</f>
        <v>11.163248538756914</v>
      </c>
      <c r="F24" s="272">
        <f>Calculus!F86*Results!F30+Calculus!F87*Results!F31+Calculus!F88*Results!F32+Calculus!F89*Results!F33+Calculus!F90*Results!F34+Calculus!F91*Results!F35</f>
        <v>4.2691239278483435</v>
      </c>
      <c r="G24" s="249">
        <f>F24+H34</f>
        <v>17.451723115602171</v>
      </c>
      <c r="H24" s="251">
        <f>TRUNC(Calculus!H92,0)</f>
        <v>161</v>
      </c>
      <c r="I24" s="253" t="str">
        <f>"min: " &amp; TRUNC(INDEX(Calculus!H86:H91,MATCH("Minimum",Calculus!I86:I91,0),1),0) &amp; " " &amp; INDEX(Calculus!B86:B91,MATCH("Minimum",Calculus!I86:I91,0),1)</f>
        <v>min: 86 Y</v>
      </c>
    </row>
    <row r="25" spans="1:11" s="119" customFormat="1" ht="37.5" customHeight="1" thickBot="1">
      <c r="A25" s="255"/>
      <c r="B25" s="256"/>
      <c r="C25" s="258"/>
      <c r="D25" s="158"/>
      <c r="E25" s="260"/>
      <c r="F25" s="273"/>
      <c r="G25" s="250"/>
      <c r="H25" s="252"/>
      <c r="I25" s="254"/>
    </row>
    <row r="26" spans="1:11" ht="11.25" customHeight="1">
      <c r="A26" s="187"/>
      <c r="B26" s="187"/>
      <c r="C26" s="187"/>
      <c r="D26" s="187"/>
      <c r="E26" s="187"/>
      <c r="F26" s="187"/>
      <c r="G26" s="187"/>
      <c r="H26" s="187"/>
      <c r="I26" s="187"/>
    </row>
    <row r="27" spans="1:11">
      <c r="A27" s="121"/>
      <c r="B27" s="121"/>
      <c r="C27" s="121"/>
      <c r="D27" s="152"/>
      <c r="E27" s="121"/>
      <c r="F27" s="121"/>
      <c r="G27" s="121"/>
      <c r="H27" s="121"/>
      <c r="I27" s="122"/>
      <c r="K27" s="157"/>
    </row>
    <row r="28" spans="1:11" s="119" customFormat="1" ht="18.75" customHeight="1">
      <c r="A28" s="123"/>
      <c r="B28" s="124" t="s">
        <v>59</v>
      </c>
      <c r="C28" s="124" t="s">
        <v>45</v>
      </c>
      <c r="D28" s="153"/>
      <c r="E28" s="124" t="s">
        <v>46</v>
      </c>
      <c r="F28" s="125" t="s">
        <v>52</v>
      </c>
      <c r="G28" s="125"/>
      <c r="H28" s="126" t="s">
        <v>53</v>
      </c>
      <c r="I28" s="126"/>
    </row>
    <row r="29" spans="1:11" s="119" customFormat="1" ht="4.5" customHeight="1">
      <c r="A29" s="123"/>
      <c r="B29" s="127"/>
      <c r="C29" s="127"/>
      <c r="D29" s="153"/>
      <c r="E29" s="127"/>
      <c r="F29" s="128"/>
      <c r="G29" s="128"/>
      <c r="H29" s="128"/>
      <c r="I29" s="129"/>
    </row>
    <row r="30" spans="1:11" s="119" customFormat="1" ht="18.75" customHeight="1">
      <c r="A30" s="123"/>
      <c r="B30" s="125" t="s">
        <v>2</v>
      </c>
      <c r="C30" s="130">
        <f>'Data Introduction'!D7</f>
        <v>108.85</v>
      </c>
      <c r="D30" s="154"/>
      <c r="E30" s="130">
        <f>+'Data Introduction'!D8</f>
        <v>58.78</v>
      </c>
      <c r="F30" s="131">
        <f>+'Data Introduction'!D7/'Data Introduction'!E7+'Data Introduction'!D8/'Data Introduction'!E8</f>
        <v>0.38242666666666669</v>
      </c>
      <c r="G30" s="132" t="s">
        <v>74</v>
      </c>
      <c r="H30" s="133">
        <f>'Data Introduction'!D34/(CONVERT('Data Introduction'!E34,"mm","m")*'Data Introduction'!F34)</f>
        <v>2.497272880913239</v>
      </c>
      <c r="I30" s="126"/>
    </row>
    <row r="31" spans="1:11" s="119" customFormat="1" ht="18.75" customHeight="1">
      <c r="A31" s="123"/>
      <c r="B31" s="125" t="s">
        <v>5</v>
      </c>
      <c r="C31" s="130">
        <f>'Data Introduction'!D9</f>
        <v>108.85</v>
      </c>
      <c r="D31" s="155">
        <f>'Data Introduction'!E9</f>
        <v>300</v>
      </c>
      <c r="E31" s="130">
        <f>'Data Introduction'!D10</f>
        <v>58.78</v>
      </c>
      <c r="F31" s="131">
        <f>+'Data Introduction'!D9/'Data Introduction'!E9+'Data Introduction'!D10/'Data Introduction'!E10</f>
        <v>0.38242666666666669</v>
      </c>
      <c r="G31" s="132" t="s">
        <v>60</v>
      </c>
      <c r="H31" s="133">
        <f>'Data Introduction'!D33/((CONVERT('Data Introduction'!E33,"mm","m"))*'Data Introduction'!F33)</f>
        <v>1.8903928587890055</v>
      </c>
      <c r="I31" s="126"/>
    </row>
    <row r="32" spans="1:11" s="119" customFormat="1" ht="18.75" customHeight="1">
      <c r="A32" s="123"/>
      <c r="B32" s="125" t="s">
        <v>6</v>
      </c>
      <c r="C32" s="130">
        <f>'Data Introduction'!D11</f>
        <v>108.85</v>
      </c>
      <c r="D32" s="154"/>
      <c r="E32" s="130">
        <f>'Data Introduction'!D12</f>
        <v>58.78</v>
      </c>
      <c r="F32" s="131">
        <f>+'Data Introduction'!D11/'Data Introduction'!E11+'Data Introduction'!D12/'Data Introduction'!E12</f>
        <v>0.38242666666666669</v>
      </c>
      <c r="G32" s="132" t="s">
        <v>73</v>
      </c>
      <c r="H32" s="133">
        <f>'Data Introduction'!D32/((CONVERT('Data Introduction'!E32,"mm","m"))*'Data Introduction'!F32)</f>
        <v>2.5673329543534038</v>
      </c>
      <c r="I32" s="126"/>
    </row>
    <row r="33" spans="1:9" s="119" customFormat="1" ht="18.75" customHeight="1">
      <c r="A33" s="123"/>
      <c r="B33" s="125" t="s">
        <v>54</v>
      </c>
      <c r="C33" s="130">
        <f>'Data Introduction'!D13</f>
        <v>108.85</v>
      </c>
      <c r="D33" s="154"/>
      <c r="E33" s="130">
        <f>+'Data Introduction'!D14</f>
        <v>58.78</v>
      </c>
      <c r="F33" s="131">
        <f>+'Data Introduction'!D13/'Data Introduction'!E13+'Data Introduction'!D14/'Data Introduction'!E14</f>
        <v>0.38242666666666669</v>
      </c>
      <c r="G33" s="141" t="s">
        <v>61</v>
      </c>
      <c r="H33" s="133">
        <f>'Data Introduction'!D35/(CONVERT('Data Introduction'!E35,"mm","m")*'Data Introduction'!F35)</f>
        <v>3.5519740692387347</v>
      </c>
      <c r="I33" s="126"/>
    </row>
    <row r="34" spans="1:9" s="119" customFormat="1" ht="18.75" customHeight="1">
      <c r="A34" s="123"/>
      <c r="B34" s="125" t="s">
        <v>7</v>
      </c>
      <c r="C34" s="130">
        <f>'Data Introduction'!D15</f>
        <v>108.85</v>
      </c>
      <c r="D34" s="154"/>
      <c r="E34" s="130">
        <f>+'Data Introduction'!D16</f>
        <v>58.78</v>
      </c>
      <c r="F34" s="131">
        <f>+'Data Introduction'!D15/'Data Introduction'!E15+'Data Introduction'!D16/'Data Introduction'!E16</f>
        <v>0.38242666666666669</v>
      </c>
      <c r="G34" s="141" t="s">
        <v>62</v>
      </c>
      <c r="H34" s="133">
        <f>'Data Introduction'!D36/(CONVERT('Data Introduction'!E36,"mm","m")*'Data Introduction'!F36)</f>
        <v>13.182599187753828</v>
      </c>
      <c r="I34" s="126"/>
    </row>
    <row r="35" spans="1:9" s="119" customFormat="1" ht="18.75" customHeight="1">
      <c r="A35" s="123"/>
      <c r="B35" s="125" t="s">
        <v>8</v>
      </c>
      <c r="C35" s="130">
        <f>'Data Introduction'!D17</f>
        <v>108.85</v>
      </c>
      <c r="D35" s="154"/>
      <c r="E35" s="130">
        <f>+'Data Introduction'!D18</f>
        <v>58.78</v>
      </c>
      <c r="F35" s="131">
        <f>+'Data Introduction'!D17/'Data Introduction'!E17+'Data Introduction'!D18/'Data Introduction'!E18</f>
        <v>0.38242666666666669</v>
      </c>
      <c r="G35" s="134"/>
      <c r="H35" s="123"/>
      <c r="I35" s="126"/>
    </row>
    <row r="36" spans="1:9" s="119" customFormat="1" ht="18.75" customHeight="1">
      <c r="A36" s="173"/>
      <c r="B36" s="174"/>
      <c r="C36" s="174"/>
      <c r="D36" s="174"/>
      <c r="E36" s="174"/>
      <c r="F36" s="174"/>
      <c r="G36" s="174"/>
      <c r="H36" s="174"/>
      <c r="I36" s="174"/>
    </row>
    <row r="37" spans="1:9" s="119" customFormat="1" ht="11.25" customHeight="1">
      <c r="A37" s="172"/>
      <c r="B37" s="172"/>
      <c r="C37" s="172"/>
      <c r="D37" s="172"/>
      <c r="E37" s="172"/>
      <c r="F37" s="172"/>
      <c r="G37" s="172"/>
      <c r="H37" s="172"/>
      <c r="I37" s="172"/>
    </row>
    <row r="38" spans="1:9" ht="136.5" customHeight="1">
      <c r="A38" s="236" t="s">
        <v>63</v>
      </c>
      <c r="B38" s="236"/>
      <c r="C38" s="236"/>
      <c r="D38" s="236"/>
      <c r="E38" s="236"/>
      <c r="F38" s="236"/>
      <c r="G38" s="144"/>
      <c r="H38" s="144"/>
      <c r="I38" s="145"/>
    </row>
    <row r="39" spans="1:9" ht="97.5" customHeight="1">
      <c r="A39" s="168" t="s">
        <v>64</v>
      </c>
      <c r="B39" s="168"/>
      <c r="C39" s="168"/>
      <c r="D39" s="168"/>
      <c r="E39" s="168"/>
      <c r="F39" s="168"/>
      <c r="G39" s="146"/>
      <c r="H39" s="146"/>
      <c r="I39" s="147"/>
    </row>
  </sheetData>
  <mergeCells count="95">
    <mergeCell ref="G24:G25"/>
    <mergeCell ref="H24:H25"/>
    <mergeCell ref="I24:I25"/>
    <mergeCell ref="A24:A25"/>
    <mergeCell ref="B24:B25"/>
    <mergeCell ref="C24:C25"/>
    <mergeCell ref="E24:E25"/>
    <mergeCell ref="F24:F25"/>
    <mergeCell ref="G20:G21"/>
    <mergeCell ref="H20:H21"/>
    <mergeCell ref="I20:I21"/>
    <mergeCell ref="C22:C23"/>
    <mergeCell ref="D22:D23"/>
    <mergeCell ref="E22:E23"/>
    <mergeCell ref="F22:F23"/>
    <mergeCell ref="G22:G23"/>
    <mergeCell ref="H22:H23"/>
    <mergeCell ref="I22:I23"/>
    <mergeCell ref="A20:A21"/>
    <mergeCell ref="B20:B21"/>
    <mergeCell ref="A22:A23"/>
    <mergeCell ref="B22:B23"/>
    <mergeCell ref="A38:F38"/>
    <mergeCell ref="F20:F21"/>
    <mergeCell ref="C20:C21"/>
    <mergeCell ref="D20:D21"/>
    <mergeCell ref="E20:E21"/>
    <mergeCell ref="H8:H9"/>
    <mergeCell ref="H6:H7"/>
    <mergeCell ref="H10:H11"/>
    <mergeCell ref="H2:I3"/>
    <mergeCell ref="H4:H5"/>
    <mergeCell ref="I4:I5"/>
    <mergeCell ref="I8:I9"/>
    <mergeCell ref="I10:I11"/>
    <mergeCell ref="I6:I7"/>
    <mergeCell ref="F16:F17"/>
    <mergeCell ref="F18:F19"/>
    <mergeCell ref="G16:G17"/>
    <mergeCell ref="F4:F5"/>
    <mergeCell ref="B1:G1"/>
    <mergeCell ref="C10:C11"/>
    <mergeCell ref="C2:C3"/>
    <mergeCell ref="G4:G5"/>
    <mergeCell ref="G10:G11"/>
    <mergeCell ref="E10:E11"/>
    <mergeCell ref="C8:C9"/>
    <mergeCell ref="G8:G9"/>
    <mergeCell ref="F6:F7"/>
    <mergeCell ref="F8:F9"/>
    <mergeCell ref="F10:F11"/>
    <mergeCell ref="H18:H19"/>
    <mergeCell ref="I18:I19"/>
    <mergeCell ref="H16:H17"/>
    <mergeCell ref="I16:I17"/>
    <mergeCell ref="A2:A3"/>
    <mergeCell ref="B2:B3"/>
    <mergeCell ref="E4:E5"/>
    <mergeCell ref="D2:D3"/>
    <mergeCell ref="C4:C5"/>
    <mergeCell ref="C6:C7"/>
    <mergeCell ref="G6:G7"/>
    <mergeCell ref="E6:E7"/>
    <mergeCell ref="B8:B11"/>
    <mergeCell ref="B4:B7"/>
    <mergeCell ref="E8:E9"/>
    <mergeCell ref="A4:A11"/>
    <mergeCell ref="I12:I13"/>
    <mergeCell ref="B12:B15"/>
    <mergeCell ref="F12:F13"/>
    <mergeCell ref="F14:F15"/>
    <mergeCell ref="I14:I15"/>
    <mergeCell ref="G14:G15"/>
    <mergeCell ref="D14:D15"/>
    <mergeCell ref="C14:C15"/>
    <mergeCell ref="H14:H15"/>
    <mergeCell ref="E14:E15"/>
    <mergeCell ref="H12:H13"/>
    <mergeCell ref="G12:G13"/>
    <mergeCell ref="A39:F39"/>
    <mergeCell ref="A12:A19"/>
    <mergeCell ref="A37:I37"/>
    <mergeCell ref="A36:I36"/>
    <mergeCell ref="D16:D17"/>
    <mergeCell ref="D18:D19"/>
    <mergeCell ref="E12:E13"/>
    <mergeCell ref="G18:G19"/>
    <mergeCell ref="D12:D13"/>
    <mergeCell ref="C18:C19"/>
    <mergeCell ref="C12:C13"/>
    <mergeCell ref="A26:I26"/>
    <mergeCell ref="B16:B19"/>
    <mergeCell ref="E16:E17"/>
    <mergeCell ref="E18:E19"/>
    <mergeCell ref="C16:C17"/>
  </mergeCells>
  <phoneticPr fontId="0" type="noConversion"/>
  <conditionalFormatting sqref="A12">
    <cfRule type="expression" dxfId="2" priority="3" stopIfTrue="1">
      <formula>"(cost of media not included"</formula>
    </cfRule>
  </conditionalFormatting>
  <conditionalFormatting sqref="A20">
    <cfRule type="expression" dxfId="1" priority="2" stopIfTrue="1">
      <formula>"(cost of media not included"</formula>
    </cfRule>
  </conditionalFormatting>
  <conditionalFormatting sqref="A20">
    <cfRule type="expression" dxfId="0" priority="1" stopIfTrue="1">
      <formula>"(cost of media not included"</formula>
    </cfRule>
  </conditionalFormatting>
  <printOptions horizontalCentered="1" verticalCentered="1"/>
  <pageMargins left="0.19685039370078741" right="0.19685039370078741" top="0.19685039370078741" bottom="0.19685039370078741" header="0.19685039370078741" footer="0.19685039370078741"/>
  <pageSetup paperSize="9" scale="6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92"/>
  <sheetViews>
    <sheetView topLeftCell="A73" zoomScaleNormal="100" workbookViewId="0">
      <selection activeCell="A38" sqref="A38:XFD38"/>
    </sheetView>
  </sheetViews>
  <sheetFormatPr baseColWidth="10" defaultColWidth="9.140625" defaultRowHeight="12.75"/>
  <cols>
    <col min="1" max="1" width="21.7109375" style="2" customWidth="1"/>
    <col min="2" max="2" width="4.5703125" style="2" customWidth="1"/>
    <col min="3" max="8" width="13" style="2" customWidth="1"/>
    <col min="9" max="9" width="10.5703125" style="2" customWidth="1"/>
    <col min="10" max="10" width="9.140625" style="2" customWidth="1"/>
    <col min="11" max="11" width="21.7109375" style="2" customWidth="1"/>
    <col min="12" max="12" width="4.5703125" style="2" customWidth="1"/>
    <col min="13" max="13" width="13" style="2" customWidth="1"/>
    <col min="14" max="14" width="17" style="2" customWidth="1"/>
    <col min="15" max="18" width="13" style="2" customWidth="1"/>
    <col min="19" max="19" width="10.85546875" style="2" bestFit="1" customWidth="1"/>
    <col min="20" max="20" width="10" style="2" customWidth="1"/>
    <col min="21" max="21" width="21.7109375" style="2" customWidth="1"/>
    <col min="22" max="22" width="4.5703125" style="2" customWidth="1"/>
    <col min="23" max="28" width="13" style="2" customWidth="1"/>
    <col min="29" max="30" width="9.140625" style="2"/>
    <col min="31" max="31" width="21.7109375" style="2" customWidth="1"/>
    <col min="32" max="32" width="4.5703125" style="2" customWidth="1"/>
    <col min="33" max="38" width="13" style="2" customWidth="1"/>
    <col min="39" max="39" width="9.140625" style="2"/>
  </cols>
  <sheetData>
    <row r="1" spans="1:27" ht="13.5" thickBot="1">
      <c r="G1" s="4"/>
      <c r="J1" s="18"/>
      <c r="K1" s="18"/>
      <c r="L1" s="18"/>
      <c r="M1" s="18"/>
      <c r="N1" s="18"/>
      <c r="O1" s="4"/>
      <c r="P1" s="4"/>
      <c r="Q1" s="4"/>
      <c r="R1" s="4"/>
      <c r="T1" s="18"/>
      <c r="U1" s="18"/>
      <c r="V1" s="18"/>
      <c r="W1" s="18"/>
      <c r="X1" s="18"/>
      <c r="Y1" s="18"/>
      <c r="Z1" s="18"/>
      <c r="AA1" s="18"/>
    </row>
    <row r="2" spans="1:27" ht="14.25" thickBot="1">
      <c r="A2" s="5" t="s">
        <v>12</v>
      </c>
      <c r="C2" s="6" t="s">
        <v>13</v>
      </c>
      <c r="D2" s="7" t="s">
        <v>14</v>
      </c>
      <c r="E2" s="8">
        <v>22</v>
      </c>
      <c r="F2" s="9">
        <v>27.5</v>
      </c>
      <c r="G2" s="10"/>
      <c r="H2" s="4"/>
      <c r="J2" s="18"/>
      <c r="K2" s="67"/>
      <c r="L2" s="18"/>
      <c r="M2" s="11"/>
      <c r="N2" s="68"/>
      <c r="O2" s="81"/>
      <c r="P2" s="81"/>
      <c r="Q2" s="11"/>
      <c r="R2" s="4"/>
      <c r="T2" s="18"/>
      <c r="U2" s="67"/>
      <c r="V2" s="18"/>
      <c r="W2" s="11"/>
      <c r="X2" s="68"/>
      <c r="Y2" s="69"/>
      <c r="Z2" s="69"/>
      <c r="AA2" s="18"/>
    </row>
    <row r="3" spans="1:27" ht="13.5">
      <c r="A3" s="12"/>
      <c r="B3" s="3"/>
      <c r="C3" s="3"/>
      <c r="D3" s="13" t="s">
        <v>15</v>
      </c>
      <c r="E3" s="14">
        <f>+CONVERT(E2,"in","ft")*CONVERT(F2,"in","ft")</f>
        <v>4.2013888888888884</v>
      </c>
      <c r="F3" s="15"/>
      <c r="G3" s="16"/>
      <c r="H3" s="17"/>
      <c r="I3" s="18"/>
      <c r="J3" s="18"/>
      <c r="K3" s="67"/>
      <c r="L3" s="18"/>
      <c r="M3" s="18"/>
      <c r="N3" s="11"/>
      <c r="O3" s="70"/>
      <c r="P3" s="16"/>
      <c r="Q3" s="16"/>
      <c r="R3" s="20"/>
      <c r="T3" s="18"/>
      <c r="U3" s="67"/>
      <c r="V3" s="18"/>
      <c r="W3" s="18"/>
      <c r="X3" s="11"/>
      <c r="Y3" s="70"/>
      <c r="Z3" s="16"/>
      <c r="AA3" s="18"/>
    </row>
    <row r="4" spans="1:27" ht="13.5">
      <c r="A4" s="12"/>
      <c r="B4" s="3"/>
      <c r="C4" s="3"/>
      <c r="D4" s="13" t="s">
        <v>16</v>
      </c>
      <c r="E4" s="21">
        <f>+CONVERT(E2,"in","m")*CONVERT(F2,"in","m")</f>
        <v>0.3903218</v>
      </c>
      <c r="F4" s="22"/>
      <c r="G4" s="16"/>
      <c r="H4" s="17"/>
      <c r="I4" s="18"/>
      <c r="J4" s="18"/>
      <c r="K4" s="67"/>
      <c r="L4" s="18"/>
      <c r="M4" s="18"/>
      <c r="N4" s="11"/>
      <c r="O4" s="71"/>
      <c r="P4" s="16"/>
      <c r="Q4" s="16"/>
      <c r="R4" s="20"/>
      <c r="T4" s="18"/>
      <c r="U4" s="67"/>
      <c r="V4" s="18"/>
      <c r="W4" s="18"/>
      <c r="X4" s="11"/>
      <c r="Y4" s="71"/>
      <c r="Z4" s="16"/>
      <c r="AA4" s="18"/>
    </row>
    <row r="5" spans="1:27" ht="13.5">
      <c r="A5" s="12"/>
      <c r="B5" s="3"/>
      <c r="C5" s="24"/>
      <c r="D5" s="84"/>
      <c r="E5" s="83"/>
      <c r="F5" s="16"/>
      <c r="G5" s="25"/>
      <c r="H5" s="25"/>
      <c r="I5" s="18"/>
      <c r="J5" s="18"/>
      <c r="K5" s="18"/>
      <c r="L5" s="18"/>
      <c r="M5" s="11"/>
      <c r="N5" s="72"/>
      <c r="O5" s="4"/>
      <c r="P5" s="4"/>
      <c r="Q5" s="82"/>
      <c r="R5" s="4"/>
      <c r="T5" s="18"/>
      <c r="U5" s="18"/>
      <c r="V5" s="18"/>
      <c r="W5" s="11"/>
      <c r="X5" s="72"/>
      <c r="Y5" s="18"/>
      <c r="Z5" s="18"/>
      <c r="AA5" s="18"/>
    </row>
    <row r="6" spans="1:27" ht="13.5" thickBot="1">
      <c r="E6" s="26"/>
      <c r="F6" s="26"/>
      <c r="I6" s="4"/>
      <c r="J6" s="18"/>
      <c r="K6" s="18"/>
      <c r="L6" s="18"/>
      <c r="M6" s="18"/>
      <c r="N6" s="18"/>
      <c r="O6" s="4"/>
      <c r="P6" s="4"/>
      <c r="Q6" s="4"/>
      <c r="R6" s="4"/>
      <c r="T6" s="18"/>
      <c r="U6" s="18"/>
      <c r="V6" s="18"/>
      <c r="W6" s="18"/>
      <c r="X6" s="18"/>
      <c r="Y6" s="18"/>
      <c r="Z6" s="18"/>
      <c r="AA6" s="18"/>
    </row>
    <row r="7" spans="1:27" ht="14.25" thickBot="1">
      <c r="A7" s="5" t="s">
        <v>17</v>
      </c>
      <c r="C7" s="6" t="s">
        <v>13</v>
      </c>
      <c r="D7" s="7" t="s">
        <v>18</v>
      </c>
      <c r="E7" s="8">
        <v>24</v>
      </c>
      <c r="F7" s="9">
        <v>30</v>
      </c>
      <c r="G7" s="11"/>
      <c r="H7" s="4"/>
      <c r="I7" s="4"/>
      <c r="J7" s="18"/>
      <c r="K7" s="67"/>
      <c r="L7" s="18"/>
      <c r="M7" s="11"/>
      <c r="N7" s="85"/>
      <c r="O7" s="81"/>
      <c r="P7" s="81"/>
      <c r="Q7" s="11"/>
      <c r="R7" s="4"/>
      <c r="T7" s="18"/>
      <c r="U7" s="67"/>
      <c r="V7" s="18"/>
      <c r="W7" s="11"/>
      <c r="X7" s="68"/>
      <c r="Y7" s="69"/>
      <c r="Z7" s="69"/>
      <c r="AA7" s="18"/>
    </row>
    <row r="8" spans="1:27" ht="13.5">
      <c r="A8" s="19"/>
      <c r="D8" s="13" t="s">
        <v>15</v>
      </c>
      <c r="E8" s="14">
        <f>+CONVERT(E7,"in","ft")*CONVERT(F7,"in","ft")</f>
        <v>5</v>
      </c>
      <c r="F8" s="15"/>
      <c r="G8" s="16"/>
      <c r="H8" s="20"/>
      <c r="I8" s="4"/>
      <c r="J8" s="18"/>
      <c r="K8" s="67"/>
      <c r="L8" s="18"/>
      <c r="M8" s="18"/>
      <c r="N8" s="11"/>
      <c r="O8" s="70"/>
      <c r="P8" s="16"/>
      <c r="Q8" s="16"/>
      <c r="R8" s="20"/>
      <c r="T8" s="18"/>
      <c r="U8" s="67"/>
      <c r="V8" s="18"/>
      <c r="W8" s="18"/>
      <c r="X8" s="11"/>
      <c r="Y8" s="70"/>
      <c r="Z8" s="16"/>
      <c r="AA8" s="18"/>
    </row>
    <row r="9" spans="1:27" ht="13.5">
      <c r="A9" s="23"/>
      <c r="D9" s="13" t="s">
        <v>16</v>
      </c>
      <c r="E9" s="27">
        <f>+CONVERT(E7,"in","m")*CONVERT(F7,"in","m")</f>
        <v>0.46451520000000002</v>
      </c>
      <c r="F9" s="16"/>
      <c r="G9" s="16"/>
      <c r="H9" s="20"/>
      <c r="J9" s="18"/>
      <c r="K9" s="67"/>
      <c r="L9" s="18"/>
      <c r="M9" s="18"/>
      <c r="N9" s="11"/>
      <c r="O9" s="71"/>
      <c r="P9" s="16"/>
      <c r="Q9" s="16"/>
      <c r="R9" s="20"/>
      <c r="T9" s="18"/>
      <c r="U9" s="67"/>
      <c r="V9" s="18"/>
      <c r="W9" s="18"/>
      <c r="X9" s="11"/>
      <c r="Y9" s="71"/>
      <c r="Z9" s="16"/>
      <c r="AA9" s="18"/>
    </row>
    <row r="10" spans="1:27" ht="13.5">
      <c r="A10" s="23"/>
      <c r="C10" s="6"/>
      <c r="D10" s="28"/>
      <c r="F10" s="4"/>
      <c r="G10" s="86"/>
      <c r="J10" s="18"/>
      <c r="K10" s="18"/>
      <c r="L10" s="18"/>
      <c r="M10" s="11"/>
      <c r="N10" s="72"/>
      <c r="O10" s="4"/>
      <c r="P10" s="4"/>
      <c r="Q10" s="82"/>
      <c r="R10" s="4"/>
      <c r="T10" s="18"/>
      <c r="U10" s="18"/>
      <c r="V10" s="18"/>
      <c r="W10" s="11"/>
      <c r="X10" s="72"/>
      <c r="Y10" s="18"/>
      <c r="Z10" s="18"/>
      <c r="AA10" s="18"/>
    </row>
    <row r="11" spans="1:27" ht="13.5" thickBot="1">
      <c r="A11" s="3"/>
      <c r="B11" s="3"/>
      <c r="C11" s="3"/>
      <c r="D11" s="3"/>
      <c r="J11" s="18"/>
      <c r="K11" s="18"/>
      <c r="L11" s="18"/>
      <c r="M11" s="18"/>
      <c r="N11" s="18"/>
      <c r="O11" s="4"/>
      <c r="P11" s="4"/>
      <c r="Q11" s="4"/>
      <c r="R11" s="4"/>
      <c r="T11" s="18"/>
      <c r="U11" s="18"/>
      <c r="V11" s="18"/>
      <c r="W11" s="18"/>
      <c r="X11" s="18"/>
      <c r="Y11" s="18"/>
      <c r="Z11" s="18"/>
      <c r="AA11" s="18"/>
    </row>
    <row r="12" spans="1:27" ht="14.25" thickBot="1">
      <c r="A12" s="5" t="s">
        <v>68</v>
      </c>
      <c r="B12" s="18"/>
      <c r="C12" s="6" t="s">
        <v>13</v>
      </c>
      <c r="D12" s="7" t="s">
        <v>72</v>
      </c>
      <c r="E12" s="8">
        <v>32</v>
      </c>
      <c r="F12" s="9">
        <v>21.332999999999998</v>
      </c>
      <c r="G12" s="11"/>
      <c r="H12" s="4"/>
      <c r="I12" s="4"/>
      <c r="J12" s="18"/>
      <c r="K12" s="67"/>
      <c r="L12" s="18"/>
      <c r="M12" s="11"/>
      <c r="N12" s="68"/>
      <c r="O12" s="81"/>
      <c r="P12" s="81"/>
    </row>
    <row r="13" spans="1:27" ht="13.5">
      <c r="A13" s="67"/>
      <c r="B13" s="18"/>
      <c r="C13" s="3"/>
      <c r="D13" s="13" t="s">
        <v>15</v>
      </c>
      <c r="E13" s="14">
        <f>+CONVERT(E12,"in","ft")*CONVERT(F12,"in","ft")</f>
        <v>4.7406666666666659</v>
      </c>
      <c r="F13" s="15"/>
      <c r="G13" s="16"/>
      <c r="H13" s="20"/>
      <c r="I13" s="4"/>
      <c r="J13" s="18"/>
      <c r="K13" s="67"/>
      <c r="L13" s="18"/>
      <c r="M13" s="18"/>
      <c r="N13" s="11"/>
      <c r="O13" s="70"/>
      <c r="P13" s="16"/>
    </row>
    <row r="14" spans="1:27" ht="13.5">
      <c r="A14" s="67"/>
      <c r="B14" s="18"/>
      <c r="C14" s="3"/>
      <c r="D14" s="13" t="s">
        <v>16</v>
      </c>
      <c r="E14" s="21">
        <f>+CONVERT(E12,"in","m")*CONVERT(F12,"in","m")</f>
        <v>0.44042234495999993</v>
      </c>
      <c r="F14" s="22"/>
      <c r="G14" s="16"/>
      <c r="H14" s="20"/>
      <c r="I14" s="4"/>
      <c r="J14" s="18"/>
      <c r="K14" s="67"/>
      <c r="L14" s="18"/>
      <c r="M14" s="18"/>
      <c r="N14" s="11"/>
      <c r="O14" s="71"/>
      <c r="P14" s="16"/>
    </row>
    <row r="15" spans="1:27" ht="14.25" thickBot="1">
      <c r="A15" s="18"/>
      <c r="B15" s="18"/>
      <c r="C15" s="11"/>
      <c r="D15" s="72"/>
      <c r="E15" s="4"/>
      <c r="F15" s="4"/>
      <c r="G15" s="82"/>
      <c r="H15" s="4"/>
      <c r="I15" s="4"/>
      <c r="J15" s="4"/>
      <c r="K15" s="4"/>
      <c r="L15" s="4"/>
      <c r="M15" s="80"/>
      <c r="N15" s="72"/>
      <c r="O15" s="4"/>
      <c r="P15" s="4"/>
    </row>
    <row r="16" spans="1:27" ht="14.25" thickBot="1">
      <c r="A16" s="5" t="s">
        <v>78</v>
      </c>
      <c r="B16" s="18"/>
      <c r="C16" s="6" t="s">
        <v>13</v>
      </c>
      <c r="D16" s="7" t="s">
        <v>79</v>
      </c>
      <c r="E16" s="8">
        <v>32</v>
      </c>
      <c r="F16" s="9">
        <v>12.785</v>
      </c>
      <c r="G16" s="82"/>
      <c r="H16" s="4"/>
      <c r="I16" s="4"/>
      <c r="J16" s="4"/>
      <c r="K16" s="4"/>
      <c r="L16" s="4"/>
      <c r="M16" s="80"/>
      <c r="N16" s="72"/>
      <c r="O16" s="4"/>
      <c r="P16" s="4"/>
    </row>
    <row r="17" spans="1:39" ht="13.5">
      <c r="A17" s="67"/>
      <c r="B17" s="18"/>
      <c r="C17" s="3"/>
      <c r="D17" s="13" t="s">
        <v>15</v>
      </c>
      <c r="E17" s="14">
        <f>+CONVERT(E16,"in","ft")*CONVERT(F16,"in","ft")</f>
        <v>2.8411111111111111</v>
      </c>
      <c r="F17" s="15"/>
      <c r="G17" s="82"/>
      <c r="H17" s="4"/>
      <c r="I17" s="4"/>
      <c r="J17" s="4"/>
      <c r="K17" s="4"/>
      <c r="L17" s="4"/>
      <c r="M17" s="80"/>
      <c r="N17" s="72"/>
      <c r="O17" s="4"/>
      <c r="P17" s="4"/>
    </row>
    <row r="18" spans="1:39" ht="13.5">
      <c r="A18" s="67"/>
      <c r="B18" s="18"/>
      <c r="C18" s="3"/>
      <c r="D18" s="13" t="s">
        <v>16</v>
      </c>
      <c r="E18" s="21">
        <f>+CONVERT(E16,"in","m")*CONVERT(F16,"in","m")</f>
        <v>0.26394785919999997</v>
      </c>
      <c r="F18" s="22"/>
      <c r="G18" s="82"/>
      <c r="H18" s="4"/>
      <c r="I18" s="4"/>
      <c r="J18" s="4"/>
      <c r="K18" s="4"/>
      <c r="L18" s="4"/>
      <c r="M18" s="80"/>
      <c r="N18" s="72"/>
      <c r="O18" s="4"/>
      <c r="P18" s="4"/>
    </row>
    <row r="19" spans="1:39" ht="13.5" thickBot="1"/>
    <row r="20" spans="1:39" ht="14.25" thickBot="1">
      <c r="A20" s="5" t="s">
        <v>62</v>
      </c>
      <c r="B20" s="18"/>
      <c r="C20" s="6" t="s">
        <v>13</v>
      </c>
      <c r="D20" s="7" t="s">
        <v>82</v>
      </c>
      <c r="E20" s="8">
        <v>32</v>
      </c>
      <c r="F20" s="9">
        <v>21.86</v>
      </c>
    </row>
    <row r="21" spans="1:39" ht="13.5">
      <c r="A21" s="67"/>
      <c r="B21" s="18"/>
      <c r="C21" s="3"/>
      <c r="D21" s="13" t="s">
        <v>15</v>
      </c>
      <c r="E21" s="14">
        <f>+CONVERT(E20,"in","ft")*CONVERT(F20,"in","ft")</f>
        <v>4.8577777777777778</v>
      </c>
      <c r="F21" s="15"/>
    </row>
    <row r="22" spans="1:39" ht="13.5">
      <c r="A22" s="67"/>
      <c r="B22" s="18"/>
      <c r="C22" s="3"/>
      <c r="D22" s="13" t="s">
        <v>16</v>
      </c>
      <c r="E22" s="21">
        <f>+CONVERT(E20,"in","m")*CONVERT(F20,"in","m")</f>
        <v>0.45130232319999997</v>
      </c>
      <c r="F22" s="22"/>
    </row>
    <row r="23" spans="1:39">
      <c r="C23" s="29"/>
      <c r="D23" s="30"/>
    </row>
    <row r="25" spans="1:39" ht="13.5">
      <c r="A25" s="31" t="s">
        <v>19</v>
      </c>
      <c r="B25" s="31">
        <v>2</v>
      </c>
    </row>
    <row r="26" spans="1:39" ht="13.5" thickBot="1"/>
    <row r="27" spans="1:39" s="64" customFormat="1" ht="14.25" thickBot="1">
      <c r="A27" s="57" t="s">
        <v>20</v>
      </c>
      <c r="B27" s="58"/>
      <c r="C27" s="59" t="s">
        <v>21</v>
      </c>
      <c r="D27" s="60" t="s">
        <v>22</v>
      </c>
      <c r="E27" s="60" t="s">
        <v>23</v>
      </c>
      <c r="F27" s="60" t="s">
        <v>24</v>
      </c>
      <c r="G27" s="60" t="s">
        <v>25</v>
      </c>
      <c r="H27" s="61" t="s">
        <v>26</v>
      </c>
      <c r="I27" s="62"/>
      <c r="J27" s="63"/>
      <c r="K27" s="57" t="s">
        <v>27</v>
      </c>
      <c r="L27" s="58"/>
      <c r="M27" s="59" t="s">
        <v>21</v>
      </c>
      <c r="N27" s="60" t="s">
        <v>22</v>
      </c>
      <c r="O27" s="60" t="s">
        <v>23</v>
      </c>
      <c r="P27" s="60" t="s">
        <v>24</v>
      </c>
      <c r="Q27" s="60" t="s">
        <v>25</v>
      </c>
      <c r="R27" s="61" t="s">
        <v>26</v>
      </c>
      <c r="S27" s="62"/>
      <c r="T27" s="63"/>
      <c r="U27" s="57"/>
      <c r="V27" s="58"/>
      <c r="W27" s="59"/>
      <c r="X27" s="60"/>
      <c r="Y27" s="60"/>
      <c r="Z27" s="60"/>
      <c r="AA27" s="60"/>
      <c r="AB27" s="61"/>
      <c r="AC27" s="62"/>
      <c r="AD27" s="63"/>
      <c r="AE27" s="57"/>
      <c r="AF27" s="65"/>
      <c r="AG27" s="59"/>
      <c r="AH27" s="60"/>
      <c r="AI27" s="60"/>
      <c r="AJ27" s="60"/>
      <c r="AK27" s="60"/>
      <c r="AL27" s="61"/>
      <c r="AM27" s="62"/>
    </row>
    <row r="28" spans="1:39" s="1" customFormat="1">
      <c r="A28" s="33" t="s">
        <v>2</v>
      </c>
      <c r="B28" s="34" t="s">
        <v>28</v>
      </c>
      <c r="C28" s="40">
        <v>0.49333333333333562</v>
      </c>
      <c r="D28" s="35">
        <f>+'Data Introduction'!$E$7/Calculus!C28</f>
        <v>608.10810810810528</v>
      </c>
      <c r="E28" s="36">
        <f>C28/$E$3</f>
        <v>0.11742148760330634</v>
      </c>
      <c r="F28" s="36">
        <f>C28/$E$4</f>
        <v>1.2639143735587806</v>
      </c>
      <c r="G28" s="37">
        <f>D28*$E$3</f>
        <v>2554.8986486486365</v>
      </c>
      <c r="H28" s="38">
        <f>D28*$E$4</f>
        <v>237.35785135135023</v>
      </c>
      <c r="I28" s="39" t="str">
        <f t="shared" ref="I28:I33" si="0">IF(H28=MIN($H$28:$H$33),"Minimum","")</f>
        <v/>
      </c>
      <c r="J28" s="32"/>
      <c r="K28" s="33" t="s">
        <v>2</v>
      </c>
      <c r="L28" s="34" t="s">
        <v>28</v>
      </c>
      <c r="M28" s="40">
        <v>0.51866666666666494</v>
      </c>
      <c r="N28" s="35">
        <f>+'Data Introduction'!$E$7/Calculus!M28</f>
        <v>578.40616966581172</v>
      </c>
      <c r="O28" s="36">
        <f>M28/$E$3</f>
        <v>0.12345123966942109</v>
      </c>
      <c r="P28" s="36">
        <f>M28/$E$4</f>
        <v>1.3288180846334101</v>
      </c>
      <c r="Q28" s="37">
        <f>N28*$E$3</f>
        <v>2430.1092544987227</v>
      </c>
      <c r="R28" s="38">
        <f>N28*$E$4</f>
        <v>225.76453727506504</v>
      </c>
      <c r="S28" s="39" t="str">
        <f t="shared" ref="S28:S33" si="1">IF(R28=MIN($R$28:$R$33),"Minimum","")</f>
        <v/>
      </c>
      <c r="T28" s="41"/>
      <c r="U28" s="33"/>
      <c r="V28" s="34"/>
      <c r="W28" s="40"/>
      <c r="X28" s="35"/>
      <c r="Y28" s="36"/>
      <c r="Z28" s="36"/>
      <c r="AA28" s="37"/>
      <c r="AB28" s="38"/>
      <c r="AC28" s="39"/>
      <c r="AD28" s="41"/>
      <c r="AE28" s="33"/>
      <c r="AF28" s="34"/>
      <c r="AG28" s="40"/>
      <c r="AH28" s="35"/>
      <c r="AI28" s="36"/>
      <c r="AJ28" s="36"/>
      <c r="AK28" s="37"/>
      <c r="AL28" s="38"/>
      <c r="AM28" s="39"/>
    </row>
    <row r="29" spans="1:39" s="1" customFormat="1">
      <c r="A29" s="73" t="s">
        <v>5</v>
      </c>
      <c r="B29" s="74" t="s">
        <v>29</v>
      </c>
      <c r="C29" s="75">
        <v>0.51399999999999857</v>
      </c>
      <c r="D29" s="76">
        <f>+'Data Introduction'!$E$9/Calculus!C29</f>
        <v>583.65758754863975</v>
      </c>
      <c r="E29" s="77">
        <f t="shared" ref="E29:E33" si="2">C29/$E$3</f>
        <v>0.12234049586776827</v>
      </c>
      <c r="F29" s="77">
        <f t="shared" ref="F29:F33" si="3">C29/$E$4</f>
        <v>1.3168621378565035</v>
      </c>
      <c r="G29" s="78">
        <f t="shared" ref="G29:G33" si="4">D29*$E$3</f>
        <v>2452.1725032425488</v>
      </c>
      <c r="H29" s="79">
        <f t="shared" ref="H29:H33" si="5">D29*$E$4</f>
        <v>227.81428015564265</v>
      </c>
      <c r="I29" s="39" t="str">
        <f t="shared" si="0"/>
        <v/>
      </c>
      <c r="J29" s="32"/>
      <c r="K29" s="73" t="s">
        <v>5</v>
      </c>
      <c r="L29" s="74" t="s">
        <v>29</v>
      </c>
      <c r="M29" s="75">
        <v>0.52800000000000102</v>
      </c>
      <c r="N29" s="76">
        <f>+'Data Introduction'!$E$9/Calculus!M29</f>
        <v>568.18181818181711</v>
      </c>
      <c r="O29" s="77">
        <f t="shared" ref="O29:O33" si="6">M29/$E$3</f>
        <v>0.12567272727272752</v>
      </c>
      <c r="P29" s="77">
        <f t="shared" ref="P29:P33" si="7">M29/$E$4</f>
        <v>1.3527299781872317</v>
      </c>
      <c r="Q29" s="78">
        <f t="shared" ref="Q29:Q33" si="8">N29*$E$3</f>
        <v>2387.1527777777728</v>
      </c>
      <c r="R29" s="79">
        <f t="shared" ref="R29:R33" si="9">N29*$E$4</f>
        <v>221.77374999999958</v>
      </c>
      <c r="S29" s="39" t="str">
        <f t="shared" si="1"/>
        <v/>
      </c>
      <c r="T29" s="41"/>
      <c r="U29" s="73"/>
      <c r="V29" s="74"/>
      <c r="W29" s="75"/>
      <c r="X29" s="76"/>
      <c r="Y29" s="77"/>
      <c r="Z29" s="77"/>
      <c r="AA29" s="78"/>
      <c r="AB29" s="79"/>
      <c r="AC29" s="39"/>
      <c r="AD29" s="41"/>
      <c r="AE29" s="73"/>
      <c r="AF29" s="74"/>
      <c r="AG29" s="75"/>
      <c r="AH29" s="76"/>
      <c r="AI29" s="77"/>
      <c r="AJ29" s="77"/>
      <c r="AK29" s="78"/>
      <c r="AL29" s="79"/>
      <c r="AM29" s="39"/>
    </row>
    <row r="30" spans="1:39" s="1" customFormat="1">
      <c r="A30" s="73" t="s">
        <v>6</v>
      </c>
      <c r="B30" s="74" t="s">
        <v>30</v>
      </c>
      <c r="C30" s="75">
        <v>0.18466666666666542</v>
      </c>
      <c r="D30" s="76">
        <f>+'Data Introduction'!$E$11/Calculus!C30</f>
        <v>1624.5487364621049</v>
      </c>
      <c r="E30" s="77">
        <f t="shared" si="2"/>
        <v>4.3953719008264169E-2</v>
      </c>
      <c r="F30" s="77">
        <f t="shared" si="3"/>
        <v>0.4731138938861868</v>
      </c>
      <c r="G30" s="78">
        <f t="shared" si="4"/>
        <v>6825.3610108303701</v>
      </c>
      <c r="H30" s="79">
        <f t="shared" si="5"/>
        <v>634.09678700361439</v>
      </c>
      <c r="I30" s="39" t="str">
        <f t="shared" si="0"/>
        <v/>
      </c>
      <c r="J30" s="32"/>
      <c r="K30" s="73" t="s">
        <v>6</v>
      </c>
      <c r="L30" s="74" t="s">
        <v>30</v>
      </c>
      <c r="M30" s="75">
        <v>0.18666666666666742</v>
      </c>
      <c r="N30" s="76">
        <f>+'Data Introduction'!$E$11/Calculus!M30</f>
        <v>1607.1428571428505</v>
      </c>
      <c r="O30" s="77">
        <f t="shared" si="6"/>
        <v>4.4429752066115887E-2</v>
      </c>
      <c r="P30" s="77">
        <f t="shared" si="7"/>
        <v>0.47823787107629506</v>
      </c>
      <c r="Q30" s="78">
        <f t="shared" si="8"/>
        <v>6752.232142857114</v>
      </c>
      <c r="R30" s="79">
        <f t="shared" si="9"/>
        <v>627.30289285714025</v>
      </c>
      <c r="S30" s="39" t="str">
        <f t="shared" si="1"/>
        <v/>
      </c>
      <c r="T30" s="41"/>
      <c r="U30" s="73"/>
      <c r="V30" s="74"/>
      <c r="W30" s="75"/>
      <c r="X30" s="76"/>
      <c r="Y30" s="77"/>
      <c r="Z30" s="77"/>
      <c r="AA30" s="78"/>
      <c r="AB30" s="79"/>
      <c r="AC30" s="39"/>
      <c r="AD30" s="41"/>
      <c r="AE30" s="73"/>
      <c r="AF30" s="74"/>
      <c r="AG30" s="75"/>
      <c r="AH30" s="76"/>
      <c r="AI30" s="77"/>
      <c r="AJ30" s="77"/>
      <c r="AK30" s="78"/>
      <c r="AL30" s="79"/>
      <c r="AM30" s="39"/>
    </row>
    <row r="31" spans="1:39" s="1" customFormat="1">
      <c r="A31" s="42" t="s">
        <v>54</v>
      </c>
      <c r="B31" s="43" t="s">
        <v>65</v>
      </c>
      <c r="C31" s="48">
        <v>0.61666666666667047</v>
      </c>
      <c r="D31" s="76">
        <f>+'Data Introduction'!$E$13/Calculus!C31</f>
        <v>486.4864864864835</v>
      </c>
      <c r="E31" s="45">
        <f t="shared" si="2"/>
        <v>0.14677685950413316</v>
      </c>
      <c r="F31" s="45">
        <f t="shared" si="3"/>
        <v>1.579892966948478</v>
      </c>
      <c r="G31" s="46">
        <f t="shared" si="4"/>
        <v>2043.9189189189062</v>
      </c>
      <c r="H31" s="47">
        <f t="shared" si="5"/>
        <v>189.88628108107991</v>
      </c>
      <c r="I31" s="39" t="str">
        <f t="shared" si="0"/>
        <v>Minimum</v>
      </c>
      <c r="J31" s="32"/>
      <c r="K31" s="42" t="s">
        <v>54</v>
      </c>
      <c r="L31" s="43" t="s">
        <v>65</v>
      </c>
      <c r="M31" s="48">
        <v>0.64533333333333387</v>
      </c>
      <c r="N31" s="76">
        <f>+'Data Introduction'!$E$13/Calculus!M31</f>
        <v>464.87603305785086</v>
      </c>
      <c r="O31" s="45">
        <f t="shared" si="6"/>
        <v>0.15360000000000015</v>
      </c>
      <c r="P31" s="45">
        <f t="shared" si="7"/>
        <v>1.6533366400066147</v>
      </c>
      <c r="Q31" s="46">
        <f t="shared" si="8"/>
        <v>1953.1249999999982</v>
      </c>
      <c r="R31" s="47">
        <f t="shared" si="9"/>
        <v>181.45124999999985</v>
      </c>
      <c r="S31" s="39" t="str">
        <f t="shared" si="1"/>
        <v>Minimum</v>
      </c>
      <c r="T31" s="41"/>
      <c r="U31" s="42"/>
      <c r="V31" s="43"/>
      <c r="W31" s="48"/>
      <c r="X31" s="76"/>
      <c r="Y31" s="45"/>
      <c r="Z31" s="45"/>
      <c r="AA31" s="46"/>
      <c r="AB31" s="47"/>
      <c r="AC31" s="39"/>
      <c r="AD31" s="41"/>
      <c r="AE31" s="42"/>
      <c r="AF31" s="43"/>
      <c r="AG31" s="48"/>
      <c r="AH31" s="76"/>
      <c r="AI31" s="45"/>
      <c r="AJ31" s="45"/>
      <c r="AK31" s="46"/>
      <c r="AL31" s="47"/>
      <c r="AM31" s="39"/>
    </row>
    <row r="32" spans="1:39" s="1" customFormat="1">
      <c r="A32" s="42" t="s">
        <v>7</v>
      </c>
      <c r="B32" s="43" t="s">
        <v>31</v>
      </c>
      <c r="C32" s="48">
        <v>0.13133333333333139</v>
      </c>
      <c r="D32" s="76">
        <f>+'Data Introduction'!$E$15/Calculus!C32</f>
        <v>2284.2639593908966</v>
      </c>
      <c r="E32" s="45">
        <f t="shared" si="2"/>
        <v>3.1259504132230942E-2</v>
      </c>
      <c r="F32" s="45">
        <f t="shared" si="3"/>
        <v>0.33647450215010122</v>
      </c>
      <c r="G32" s="46">
        <f t="shared" si="4"/>
        <v>9597.081218274252</v>
      </c>
      <c r="H32" s="47">
        <f t="shared" si="5"/>
        <v>891.59802030458161</v>
      </c>
      <c r="I32" s="39" t="str">
        <f t="shared" si="0"/>
        <v/>
      </c>
      <c r="J32" s="32"/>
      <c r="K32" s="42" t="s">
        <v>7</v>
      </c>
      <c r="L32" s="43" t="s">
        <v>31</v>
      </c>
      <c r="M32" s="48">
        <v>0.12933333333333319</v>
      </c>
      <c r="N32" s="76">
        <f>+'Data Introduction'!$E$15/Calculus!M32</f>
        <v>2319.587628865982</v>
      </c>
      <c r="O32" s="45">
        <f t="shared" si="6"/>
        <v>3.0783471074380134E-2</v>
      </c>
      <c r="P32" s="45">
        <f t="shared" si="7"/>
        <v>0.33135052496000272</v>
      </c>
      <c r="Q32" s="46">
        <f t="shared" si="8"/>
        <v>9745.4896907216589</v>
      </c>
      <c r="R32" s="47">
        <f t="shared" si="9"/>
        <v>905.38561855670207</v>
      </c>
      <c r="S32" s="39" t="str">
        <f t="shared" si="1"/>
        <v/>
      </c>
      <c r="T32" s="41"/>
      <c r="U32" s="42"/>
      <c r="V32" s="43"/>
      <c r="W32" s="48"/>
      <c r="X32" s="76"/>
      <c r="Y32" s="45"/>
      <c r="Z32" s="45"/>
      <c r="AA32" s="46"/>
      <c r="AB32" s="47"/>
      <c r="AC32" s="39"/>
      <c r="AD32" s="41"/>
      <c r="AE32" s="42"/>
      <c r="AF32" s="43"/>
      <c r="AG32" s="48"/>
      <c r="AH32" s="76"/>
      <c r="AI32" s="45"/>
      <c r="AJ32" s="45"/>
      <c r="AK32" s="46"/>
      <c r="AL32" s="47"/>
      <c r="AM32" s="39"/>
    </row>
    <row r="33" spans="1:39" s="1" customFormat="1">
      <c r="A33" s="42" t="s">
        <v>8</v>
      </c>
      <c r="B33" s="43" t="s">
        <v>32</v>
      </c>
      <c r="C33" s="48">
        <v>0.2093333333333324</v>
      </c>
      <c r="D33" s="76">
        <f>+'Data Introduction'!$E$17/Calculus!C33</f>
        <v>1433.1210191082866</v>
      </c>
      <c r="E33" s="45">
        <f t="shared" si="2"/>
        <v>4.9824793388429538E-2</v>
      </c>
      <c r="F33" s="45">
        <f t="shared" si="3"/>
        <v>0.53630961256412635</v>
      </c>
      <c r="G33" s="46">
        <f t="shared" si="4"/>
        <v>6021.0987261146756</v>
      </c>
      <c r="H33" s="47">
        <f t="shared" si="5"/>
        <v>559.37837579618088</v>
      </c>
      <c r="I33" s="39" t="str">
        <f t="shared" si="0"/>
        <v/>
      </c>
      <c r="J33" s="32"/>
      <c r="K33" s="42" t="s">
        <v>8</v>
      </c>
      <c r="L33" s="43" t="s">
        <v>32</v>
      </c>
      <c r="M33" s="48">
        <v>0.20266666666666802</v>
      </c>
      <c r="N33" s="76">
        <f>+'Data Introduction'!$E$17/Calculus!M33</f>
        <v>1480.2631578947269</v>
      </c>
      <c r="O33" s="45">
        <f t="shared" si="6"/>
        <v>4.8238016528925946E-2</v>
      </c>
      <c r="P33" s="45">
        <f t="shared" si="7"/>
        <v>0.51922968859712171</v>
      </c>
      <c r="Q33" s="46">
        <f t="shared" si="8"/>
        <v>6219.161184210484</v>
      </c>
      <c r="R33" s="47">
        <f t="shared" si="9"/>
        <v>577.77898026315404</v>
      </c>
      <c r="S33" s="39" t="str">
        <f t="shared" si="1"/>
        <v/>
      </c>
      <c r="T33" s="41"/>
      <c r="U33" s="42"/>
      <c r="V33" s="43"/>
      <c r="W33" s="48"/>
      <c r="X33" s="76"/>
      <c r="Y33" s="45"/>
      <c r="Z33" s="45"/>
      <c r="AA33" s="46"/>
      <c r="AB33" s="47"/>
      <c r="AC33" s="39"/>
      <c r="AD33" s="41"/>
      <c r="AE33" s="42"/>
      <c r="AF33" s="43"/>
      <c r="AG33" s="48"/>
      <c r="AH33" s="76"/>
      <c r="AI33" s="45"/>
      <c r="AJ33" s="45"/>
      <c r="AK33" s="46"/>
      <c r="AL33" s="47"/>
      <c r="AM33" s="39"/>
    </row>
    <row r="34" spans="1:39" s="1" customFormat="1" ht="13.5">
      <c r="A34" s="66"/>
      <c r="B34" s="66"/>
      <c r="C34" s="50">
        <f>SUM(C28:C33)</f>
        <v>2.1493333333333338</v>
      </c>
      <c r="D34" s="51"/>
      <c r="E34" s="52">
        <f>SUM(E28:E33)</f>
        <v>0.51157685950413234</v>
      </c>
      <c r="F34" s="52">
        <f>SUM(F28:F33)</f>
        <v>5.506567486964177</v>
      </c>
      <c r="G34" s="53">
        <f>1/(SUM(IF(ISERR(G28),0,1/G28),IF(ISERR(G29),0,1/G29),IF(ISERR(G30),0,1/G30),IF(ISERR(G31),0,1/G31),IF(ISERR(G32),0,1/G32),IF(ISERR(G33),0,1/G33))/COUNT(G28:G33))</f>
        <v>3518.5328784119092</v>
      </c>
      <c r="H34" s="53">
        <f>1/(SUM(IF(ISERR(H28),0,1/H28),IF(ISERR(H29),0,1/H29),IF(ISERR(H30),0,1/H30),IF(ISERR(H31),0,1/H31),IF(ISERR(H32),0,1/H32),IF(ISERR(H33),0,1/H33))/COUNT(H28:H33))</f>
        <v>326.88240074441677</v>
      </c>
      <c r="I34" s="41" t="s">
        <v>33</v>
      </c>
      <c r="J34" s="32"/>
      <c r="K34" s="49"/>
      <c r="L34" s="49"/>
      <c r="M34" s="50">
        <f>SUM(M28:M33)</f>
        <v>2.2106666666666683</v>
      </c>
      <c r="N34" s="51"/>
      <c r="O34" s="52">
        <f>SUM(O28:O33)</f>
        <v>0.52617520661157069</v>
      </c>
      <c r="P34" s="52">
        <f>SUM(P28:P33)</f>
        <v>5.6637027874606769</v>
      </c>
      <c r="Q34" s="53">
        <f>1/(SUM(IF(ISERR(Q28),0,1/Q28),IF(ISERR(Q29),0,1/Q29),IF(ISERR(Q30),0,1/Q30),IF(ISERR(Q31),0,1/Q31),IF(ISERR(Q32),0,1/Q32),IF(ISERR(Q33),0,1/Q33))/COUNT(Q28:Q33))</f>
        <v>3420.9137515078378</v>
      </c>
      <c r="R34" s="53">
        <f>1/(SUM(IF(ISERR(R28),0,1/R28),IF(ISERR(R29),0,1/R29),IF(ISERR(R30),0,1/R30),IF(ISERR(R31),0,1/R31),IF(ISERR(R32),0,1/R32),IF(ISERR(R33),0,1/R33))/COUNT(R28:R33))</f>
        <v>317.81328709288266</v>
      </c>
      <c r="S34" s="41" t="s">
        <v>33</v>
      </c>
      <c r="T34" s="41"/>
      <c r="U34" s="49"/>
      <c r="V34" s="49"/>
      <c r="W34" s="50"/>
      <c r="X34" s="51"/>
      <c r="Y34" s="52"/>
      <c r="Z34" s="52"/>
      <c r="AA34" s="53"/>
      <c r="AB34" s="53"/>
      <c r="AC34" s="41"/>
      <c r="AD34" s="41"/>
      <c r="AE34" s="66"/>
      <c r="AF34" s="66"/>
      <c r="AG34" s="50"/>
      <c r="AH34" s="51"/>
      <c r="AI34" s="52"/>
      <c r="AJ34" s="52"/>
      <c r="AK34" s="53"/>
      <c r="AL34" s="53"/>
      <c r="AM34" s="41"/>
    </row>
    <row r="35" spans="1:39" ht="13.5" thickBot="1"/>
    <row r="36" spans="1:39" s="64" customFormat="1" ht="14.25" thickBot="1">
      <c r="A36" s="57" t="s">
        <v>34</v>
      </c>
      <c r="B36" s="58"/>
      <c r="C36" s="59" t="s">
        <v>21</v>
      </c>
      <c r="D36" s="60" t="s">
        <v>22</v>
      </c>
      <c r="E36" s="60" t="s">
        <v>23</v>
      </c>
      <c r="F36" s="60" t="s">
        <v>24</v>
      </c>
      <c r="G36" s="60" t="s">
        <v>25</v>
      </c>
      <c r="H36" s="61" t="s">
        <v>26</v>
      </c>
      <c r="I36" s="62"/>
      <c r="J36" s="63"/>
      <c r="K36" s="57" t="s">
        <v>35</v>
      </c>
      <c r="L36" s="58"/>
      <c r="M36" s="59" t="s">
        <v>21</v>
      </c>
      <c r="N36" s="60" t="s">
        <v>22</v>
      </c>
      <c r="O36" s="60" t="s">
        <v>23</v>
      </c>
      <c r="P36" s="60" t="s">
        <v>24</v>
      </c>
      <c r="Q36" s="60" t="s">
        <v>25</v>
      </c>
      <c r="R36" s="61" t="s">
        <v>26</v>
      </c>
      <c r="S36" s="62"/>
      <c r="T36" s="63"/>
      <c r="U36" s="57"/>
      <c r="V36" s="58"/>
      <c r="W36" s="59"/>
      <c r="X36" s="60"/>
      <c r="Y36" s="60"/>
      <c r="Z36" s="60"/>
      <c r="AA36" s="60"/>
      <c r="AB36" s="61"/>
      <c r="AC36" s="62"/>
      <c r="AD36" s="63"/>
      <c r="AE36" s="57"/>
      <c r="AF36" s="58"/>
      <c r="AG36" s="59"/>
      <c r="AH36" s="60"/>
      <c r="AI36" s="60"/>
      <c r="AJ36" s="60"/>
      <c r="AK36" s="60"/>
      <c r="AL36" s="61"/>
      <c r="AM36" s="62"/>
    </row>
    <row r="37" spans="1:39" s="1" customFormat="1">
      <c r="A37" s="33" t="s">
        <v>2</v>
      </c>
      <c r="B37" s="34" t="s">
        <v>28</v>
      </c>
      <c r="C37" s="40">
        <v>0.80399999999999638</v>
      </c>
      <c r="D37" s="35">
        <f>+'Data Introduction'!$E$7/Calculus!C37</f>
        <v>373.13432835821061</v>
      </c>
      <c r="E37" s="36">
        <f>C37/$E$8</f>
        <v>0.16079999999999928</v>
      </c>
      <c r="F37" s="36">
        <f>C37/$E$9</f>
        <v>1.7308367950069155</v>
      </c>
      <c r="G37" s="37">
        <f>D37*$E$8</f>
        <v>1865.6716417910529</v>
      </c>
      <c r="H37" s="38">
        <f>D37*$E$9</f>
        <v>173.32656716417989</v>
      </c>
      <c r="I37" s="39" t="str">
        <f>IF(H37=MIN($H$37:$H$42),"Minimum","")</f>
        <v/>
      </c>
      <c r="J37" s="32"/>
      <c r="K37" s="33" t="s">
        <v>2</v>
      </c>
      <c r="L37" s="34" t="s">
        <v>28</v>
      </c>
      <c r="M37" s="40">
        <v>0.84300000000000641</v>
      </c>
      <c r="N37" s="35">
        <f>+'Data Introduction'!$E$7/Calculus!M37</f>
        <v>355.87188612099374</v>
      </c>
      <c r="O37" s="36">
        <f>M37/$E$8</f>
        <v>0.16860000000000128</v>
      </c>
      <c r="P37" s="36">
        <f>M37/$E$9</f>
        <v>1.8147952962572729</v>
      </c>
      <c r="Q37" s="37">
        <f>N37*$E$8</f>
        <v>1779.3594306049686</v>
      </c>
      <c r="R37" s="38">
        <f>N37*$E$9</f>
        <v>165.30790035587063</v>
      </c>
      <c r="S37" s="39" t="str">
        <f>IF(R37=MIN($R$37:$R$42),"Minimum","")</f>
        <v/>
      </c>
      <c r="T37" s="41"/>
      <c r="U37" s="33"/>
      <c r="V37" s="34"/>
      <c r="W37" s="40"/>
      <c r="X37" s="35"/>
      <c r="Y37" s="36"/>
      <c r="Z37" s="36"/>
      <c r="AA37" s="37"/>
      <c r="AB37" s="38"/>
      <c r="AC37" s="39"/>
      <c r="AD37" s="41"/>
      <c r="AE37" s="33"/>
      <c r="AF37" s="34"/>
      <c r="AG37" s="40"/>
      <c r="AH37" s="35"/>
      <c r="AI37" s="36"/>
      <c r="AJ37" s="36"/>
      <c r="AK37" s="37"/>
      <c r="AL37" s="38"/>
      <c r="AM37" s="39"/>
    </row>
    <row r="38" spans="1:39" s="1" customFormat="1">
      <c r="A38" s="73" t="s">
        <v>5</v>
      </c>
      <c r="B38" s="74" t="s">
        <v>29</v>
      </c>
      <c r="C38" s="75">
        <v>1.0453333333333337</v>
      </c>
      <c r="D38" s="76">
        <f>+'Data Introduction'!$E$9/Calculus!C38</f>
        <v>286.98979591836724</v>
      </c>
      <c r="E38" s="77">
        <f t="shared" ref="E38:E42" si="10">C38/$E$8</f>
        <v>0.20906666666666673</v>
      </c>
      <c r="F38" s="77">
        <f t="shared" ref="F38:F42" si="11">C38/$E$9</f>
        <v>2.2503748711201133</v>
      </c>
      <c r="G38" s="78">
        <f t="shared" ref="G38:G42" si="12">D38*$E$8</f>
        <v>1434.9489795918362</v>
      </c>
      <c r="H38" s="79">
        <f t="shared" ref="H38:H42" si="13">D38*$E$9</f>
        <v>133.31112244897955</v>
      </c>
      <c r="I38" s="39" t="str">
        <f t="shared" ref="I38:I42" si="14">IF(H38=MIN($H$37:$H$42),"Minimum","")</f>
        <v>Minimum</v>
      </c>
      <c r="J38" s="32"/>
      <c r="K38" s="73" t="s">
        <v>5</v>
      </c>
      <c r="L38" s="74" t="s">
        <v>29</v>
      </c>
      <c r="M38" s="75">
        <v>1.0759999999999992</v>
      </c>
      <c r="N38" s="76">
        <f>+'Data Introduction'!$E$9/Calculus!M38</f>
        <v>278.81040892193329</v>
      </c>
      <c r="O38" s="77">
        <f t="shared" ref="O38:O42" si="15">M38/$E$8</f>
        <v>0.21519999999999984</v>
      </c>
      <c r="P38" s="77">
        <f t="shared" ref="P38:P42" si="16">M38/$E$9</f>
        <v>2.3163935216759306</v>
      </c>
      <c r="Q38" s="78">
        <f t="shared" ref="Q38:Q42" si="17">N38*$E$8</f>
        <v>1394.0520446096664</v>
      </c>
      <c r="R38" s="79">
        <f t="shared" ref="R38:R42" si="18">N38*$E$9</f>
        <v>129.51167286245362</v>
      </c>
      <c r="S38" s="39" t="str">
        <f t="shared" ref="S38:S42" si="19">IF(R38=MIN($R$37:$R$42),"Minimum","")</f>
        <v>Minimum</v>
      </c>
      <c r="T38" s="41"/>
      <c r="U38" s="73"/>
      <c r="V38" s="74"/>
      <c r="W38" s="75"/>
      <c r="X38" s="76"/>
      <c r="Y38" s="77"/>
      <c r="Z38" s="77"/>
      <c r="AA38" s="78"/>
      <c r="AB38" s="79"/>
      <c r="AC38" s="39"/>
      <c r="AD38" s="41"/>
      <c r="AE38" s="73"/>
      <c r="AF38" s="74"/>
      <c r="AG38" s="75"/>
      <c r="AH38" s="76"/>
      <c r="AI38" s="77"/>
      <c r="AJ38" s="77"/>
      <c r="AK38" s="78"/>
      <c r="AL38" s="79"/>
      <c r="AM38" s="39"/>
    </row>
    <row r="39" spans="1:39" s="1" customFormat="1">
      <c r="A39" s="73" t="s">
        <v>6</v>
      </c>
      <c r="B39" s="74" t="s">
        <v>30</v>
      </c>
      <c r="C39" s="75">
        <v>0.51400000000000057</v>
      </c>
      <c r="D39" s="76">
        <f>+'Data Introduction'!$E$11/Calculus!C39</f>
        <v>583.65758754863748</v>
      </c>
      <c r="E39" s="77">
        <f t="shared" si="10"/>
        <v>0.10280000000000011</v>
      </c>
      <c r="F39" s="77">
        <f t="shared" si="11"/>
        <v>1.1065299908377606</v>
      </c>
      <c r="G39" s="78">
        <f t="shared" si="12"/>
        <v>2918.2879377431873</v>
      </c>
      <c r="H39" s="79">
        <f t="shared" si="13"/>
        <v>271.11782101167285</v>
      </c>
      <c r="I39" s="39" t="str">
        <f t="shared" si="14"/>
        <v/>
      </c>
      <c r="J39" s="32"/>
      <c r="K39" s="73" t="s">
        <v>6</v>
      </c>
      <c r="L39" s="74" t="s">
        <v>30</v>
      </c>
      <c r="M39" s="75">
        <v>0.53299999999999836</v>
      </c>
      <c r="N39" s="76">
        <f>+'Data Introduction'!$E$11/Calculus!M39</f>
        <v>562.85178236397917</v>
      </c>
      <c r="O39" s="77">
        <f t="shared" si="15"/>
        <v>0.10659999999999967</v>
      </c>
      <c r="P39" s="77">
        <f t="shared" si="16"/>
        <v>1.1474328504212528</v>
      </c>
      <c r="Q39" s="78">
        <f t="shared" si="17"/>
        <v>2814.2589118198957</v>
      </c>
      <c r="R39" s="79">
        <f t="shared" si="18"/>
        <v>261.45320825516029</v>
      </c>
      <c r="S39" s="39" t="str">
        <f t="shared" si="19"/>
        <v/>
      </c>
      <c r="T39" s="41"/>
      <c r="U39" s="73"/>
      <c r="V39" s="74"/>
      <c r="W39" s="75"/>
      <c r="X39" s="76"/>
      <c r="Y39" s="77"/>
      <c r="Z39" s="77"/>
      <c r="AA39" s="78"/>
      <c r="AB39" s="79"/>
      <c r="AC39" s="39"/>
      <c r="AD39" s="41"/>
      <c r="AE39" s="73"/>
      <c r="AF39" s="74"/>
      <c r="AG39" s="75"/>
      <c r="AH39" s="76"/>
      <c r="AI39" s="77"/>
      <c r="AJ39" s="77"/>
      <c r="AK39" s="78"/>
      <c r="AL39" s="79"/>
      <c r="AM39" s="39"/>
    </row>
    <row r="40" spans="1:39" s="1" customFormat="1">
      <c r="A40" s="42" t="s">
        <v>54</v>
      </c>
      <c r="B40" s="43" t="s">
        <v>65</v>
      </c>
      <c r="C40" s="48">
        <v>0.86533333333333451</v>
      </c>
      <c r="D40" s="76">
        <f>+'Data Introduction'!$E$13/Calculus!C40</f>
        <v>346.6872110939903</v>
      </c>
      <c r="E40" s="45">
        <f t="shared" si="10"/>
        <v>0.1730666666666669</v>
      </c>
      <c r="F40" s="45">
        <f t="shared" si="11"/>
        <v>1.862874096118565</v>
      </c>
      <c r="G40" s="46">
        <f t="shared" si="12"/>
        <v>1733.4360554699515</v>
      </c>
      <c r="H40" s="47">
        <f t="shared" si="13"/>
        <v>161.04147919876712</v>
      </c>
      <c r="I40" s="39" t="str">
        <f t="shared" si="14"/>
        <v/>
      </c>
      <c r="J40" s="32"/>
      <c r="K40" s="42" t="s">
        <v>66</v>
      </c>
      <c r="L40" s="43" t="s">
        <v>65</v>
      </c>
      <c r="M40" s="48">
        <v>0.90199999999999814</v>
      </c>
      <c r="N40" s="76">
        <f>+'Data Introduction'!$E$13/Calculus!M40</f>
        <v>332.59423503326013</v>
      </c>
      <c r="O40" s="45">
        <f t="shared" si="15"/>
        <v>0.18039999999999962</v>
      </c>
      <c r="P40" s="45">
        <f t="shared" si="16"/>
        <v>1.9418094391744298</v>
      </c>
      <c r="Q40" s="46">
        <f t="shared" si="17"/>
        <v>1662.9711751663008</v>
      </c>
      <c r="R40" s="47">
        <f t="shared" si="18"/>
        <v>154.49507760532185</v>
      </c>
      <c r="S40" s="39" t="str">
        <f t="shared" si="19"/>
        <v/>
      </c>
      <c r="T40" s="41"/>
      <c r="U40" s="42"/>
      <c r="V40" s="43"/>
      <c r="W40" s="48"/>
      <c r="X40" s="76"/>
      <c r="Y40" s="45"/>
      <c r="Z40" s="45"/>
      <c r="AA40" s="46"/>
      <c r="AB40" s="47"/>
      <c r="AC40" s="39"/>
      <c r="AD40" s="41"/>
      <c r="AE40" s="42"/>
      <c r="AF40" s="43"/>
      <c r="AG40" s="48"/>
      <c r="AH40" s="76"/>
      <c r="AI40" s="45"/>
      <c r="AJ40" s="45"/>
      <c r="AK40" s="46"/>
      <c r="AL40" s="47"/>
      <c r="AM40" s="39"/>
    </row>
    <row r="41" spans="1:39" s="1" customFormat="1">
      <c r="A41" s="42" t="s">
        <v>7</v>
      </c>
      <c r="B41" s="43" t="s">
        <v>31</v>
      </c>
      <c r="C41" s="48">
        <v>0.6040000000000002</v>
      </c>
      <c r="D41" s="76">
        <f>+'Data Introduction'!$E$15/Calculus!C41</f>
        <v>496.68874172185411</v>
      </c>
      <c r="E41" s="45">
        <f t="shared" si="10"/>
        <v>0.12080000000000005</v>
      </c>
      <c r="F41" s="45">
        <f t="shared" si="11"/>
        <v>1.3002803783385348</v>
      </c>
      <c r="G41" s="46">
        <f t="shared" si="12"/>
        <v>2483.4437086092707</v>
      </c>
      <c r="H41" s="47">
        <f t="shared" si="13"/>
        <v>230.71947019867542</v>
      </c>
      <c r="I41" s="39" t="str">
        <f t="shared" si="14"/>
        <v/>
      </c>
      <c r="J41" s="32"/>
      <c r="K41" s="42" t="s">
        <v>7</v>
      </c>
      <c r="L41" s="43" t="s">
        <v>31</v>
      </c>
      <c r="M41" s="48">
        <v>0.60999999999999654</v>
      </c>
      <c r="N41" s="76">
        <f>+'Data Introduction'!$E$15/Calculus!M41</f>
        <v>491.80327868852737</v>
      </c>
      <c r="O41" s="45">
        <f t="shared" si="15"/>
        <v>0.1219999999999993</v>
      </c>
      <c r="P41" s="45">
        <f t="shared" si="16"/>
        <v>1.3131970708385787</v>
      </c>
      <c r="Q41" s="46">
        <f t="shared" si="17"/>
        <v>2459.0163934426369</v>
      </c>
      <c r="R41" s="47">
        <f t="shared" si="18"/>
        <v>228.45009836065705</v>
      </c>
      <c r="S41" s="39" t="str">
        <f t="shared" si="19"/>
        <v/>
      </c>
      <c r="T41" s="41"/>
      <c r="U41" s="42"/>
      <c r="V41" s="43"/>
      <c r="W41" s="48"/>
      <c r="X41" s="76"/>
      <c r="Y41" s="45"/>
      <c r="Z41" s="45"/>
      <c r="AA41" s="46"/>
      <c r="AB41" s="47"/>
      <c r="AC41" s="39"/>
      <c r="AD41" s="41"/>
      <c r="AE41" s="42"/>
      <c r="AF41" s="43"/>
      <c r="AG41" s="48"/>
      <c r="AH41" s="76"/>
      <c r="AI41" s="45"/>
      <c r="AJ41" s="45"/>
      <c r="AK41" s="46"/>
      <c r="AL41" s="47"/>
      <c r="AM41" s="39"/>
    </row>
    <row r="42" spans="1:39" s="1" customFormat="1">
      <c r="A42" s="42" t="s">
        <v>8</v>
      </c>
      <c r="B42" s="43" t="s">
        <v>32</v>
      </c>
      <c r="C42" s="48">
        <v>0.51000000000000034</v>
      </c>
      <c r="D42" s="76">
        <f>+'Data Introduction'!$E$17/Calculus!C42</f>
        <v>588.23529411764662</v>
      </c>
      <c r="E42" s="45">
        <f t="shared" si="10"/>
        <v>0.10200000000000006</v>
      </c>
      <c r="F42" s="45">
        <f t="shared" si="11"/>
        <v>1.0979188625043923</v>
      </c>
      <c r="G42" s="46">
        <f t="shared" si="12"/>
        <v>2941.1764705882333</v>
      </c>
      <c r="H42" s="47">
        <f t="shared" si="13"/>
        <v>273.24423529411746</v>
      </c>
      <c r="I42" s="39" t="str">
        <f t="shared" si="14"/>
        <v/>
      </c>
      <c r="J42" s="32"/>
      <c r="K42" s="42" t="s">
        <v>8</v>
      </c>
      <c r="L42" s="43" t="s">
        <v>32</v>
      </c>
      <c r="M42" s="48">
        <v>0.50600000000000023</v>
      </c>
      <c r="N42" s="76">
        <f>+'Data Introduction'!$E$17/Calculus!M42</f>
        <v>592.8853754940709</v>
      </c>
      <c r="O42" s="45">
        <f t="shared" si="15"/>
        <v>0.10120000000000004</v>
      </c>
      <c r="P42" s="45">
        <f t="shared" si="16"/>
        <v>1.0893077341710244</v>
      </c>
      <c r="Q42" s="46">
        <f t="shared" si="17"/>
        <v>2964.4268774703546</v>
      </c>
      <c r="R42" s="47">
        <f t="shared" si="18"/>
        <v>275.40426877470344</v>
      </c>
      <c r="S42" s="39" t="str">
        <f t="shared" si="19"/>
        <v/>
      </c>
      <c r="T42" s="41"/>
      <c r="U42" s="42"/>
      <c r="V42" s="43"/>
      <c r="W42" s="48"/>
      <c r="X42" s="76"/>
      <c r="Y42" s="45"/>
      <c r="Z42" s="45"/>
      <c r="AA42" s="46"/>
      <c r="AB42" s="47"/>
      <c r="AC42" s="39"/>
      <c r="AD42" s="41"/>
      <c r="AE42" s="42"/>
      <c r="AF42" s="43"/>
      <c r="AG42" s="48"/>
      <c r="AH42" s="76"/>
      <c r="AI42" s="45"/>
      <c r="AJ42" s="45"/>
      <c r="AK42" s="46"/>
      <c r="AL42" s="47"/>
      <c r="AM42" s="39"/>
    </row>
    <row r="43" spans="1:39" s="1" customFormat="1" ht="13.5">
      <c r="A43" s="66"/>
      <c r="B43" s="66"/>
      <c r="C43" s="50">
        <f>SUM(C37:C42)</f>
        <v>4.3426666666666653</v>
      </c>
      <c r="D43" s="51"/>
      <c r="E43" s="52">
        <f>SUM(E37:E42)</f>
        <v>0.86853333333333316</v>
      </c>
      <c r="F43" s="52">
        <f>SUM(F37:F42)</f>
        <v>9.3488149939262826</v>
      </c>
      <c r="G43" s="53">
        <f>1/(SUM(IF(ISERR(G37),0,1/G37),IF(ISERR(G38),0,1/G38),IF(ISERR(G39),0,1/G39),IF(ISERR(G40),0,1/G40),IF(ISERR(G41),0,1/G41),IF(ISERR(G42),0,1/G42))/COUNT(G37:G42))</f>
        <v>2072.4593183911579</v>
      </c>
      <c r="H43" s="53">
        <f>1/(SUM(IF(ISERR(H37),0,1/H37),IF(ISERR(H38),0,1/H38),IF(ISERR(H39),0,1/H39),IF(ISERR(H40),0,1/H40),IF(ISERR(H41),0,1/H41),IF(ISERR(H42),0,1/H42))/COUNT(H37:H42))</f>
        <v>192.53777095486649</v>
      </c>
      <c r="I43" s="41" t="s">
        <v>33</v>
      </c>
      <c r="J43" s="32"/>
      <c r="K43" s="49"/>
      <c r="L43" s="49"/>
      <c r="M43" s="50">
        <f>SUM(M37:M42)</f>
        <v>4.4699999999999989</v>
      </c>
      <c r="N43" s="51"/>
      <c r="O43" s="52">
        <f>SUM(O37:O42)</f>
        <v>0.89399999999999991</v>
      </c>
      <c r="P43" s="52">
        <f>SUM(P37:P42)</f>
        <v>9.6229359125384892</v>
      </c>
      <c r="Q43" s="53">
        <f>1/(SUM(IF(ISERR(Q37),0,1/Q37),IF(ISERR(Q38),0,1/Q38),IF(ISERR(Q39),0,1/Q39),IF(ISERR(Q40),0,1/Q40),IF(ISERR(Q41),0,1/Q41),IF(ISERR(Q42),0,1/Q42))/COUNT(Q37:Q42))</f>
        <v>2013.4228187919464</v>
      </c>
      <c r="R43" s="53">
        <f>1/(SUM(IF(ISERR(R37),0,1/R37),IF(ISERR(R38),0,1/R38),IF(ISERR(R39),0,1/R39),IF(ISERR(R40),0,1/R40),IF(ISERR(R41),0,1/R41),IF(ISERR(R42),0,1/R42))/COUNT(R37:R42))</f>
        <v>187.05310067114101</v>
      </c>
      <c r="S43" s="41" t="s">
        <v>33</v>
      </c>
      <c r="T43" s="41"/>
      <c r="U43" s="49"/>
      <c r="V43" s="49"/>
      <c r="W43" s="50"/>
      <c r="X43" s="51"/>
      <c r="Y43" s="52"/>
      <c r="Z43" s="52"/>
      <c r="AA43" s="53"/>
      <c r="AB43" s="53"/>
      <c r="AC43" s="41"/>
      <c r="AD43" s="41"/>
      <c r="AE43" s="49"/>
      <c r="AF43" s="49"/>
      <c r="AG43" s="50"/>
      <c r="AH43" s="51"/>
      <c r="AI43" s="52"/>
      <c r="AJ43" s="52"/>
      <c r="AK43" s="53"/>
      <c r="AL43" s="53"/>
      <c r="AM43" s="41"/>
    </row>
    <row r="44" spans="1:39" s="1" customFormat="1" ht="15">
      <c r="A44" s="54"/>
      <c r="B44" s="54"/>
      <c r="C44" s="54"/>
      <c r="D44" s="54"/>
      <c r="E44" s="55"/>
      <c r="F44" s="55"/>
      <c r="G44" s="54"/>
      <c r="H44" s="54"/>
      <c r="I44" s="55"/>
      <c r="J44" s="32"/>
      <c r="K44" s="41"/>
      <c r="L44" s="41"/>
      <c r="M44" s="41"/>
      <c r="N44" s="41"/>
      <c r="O44" s="41"/>
      <c r="P44" s="41"/>
      <c r="Q44" s="41"/>
      <c r="R44" s="41"/>
      <c r="S44" s="32"/>
      <c r="T44" s="41"/>
      <c r="U44" s="41"/>
      <c r="V44" s="41"/>
      <c r="W44" s="41"/>
      <c r="X44" s="41"/>
      <c r="Y44" s="41"/>
      <c r="Z44" s="41"/>
      <c r="AA44" s="41"/>
      <c r="AB44" s="41"/>
      <c r="AC44" s="41"/>
      <c r="AD44" s="41"/>
      <c r="AE44" s="41"/>
      <c r="AF44" s="41"/>
      <c r="AG44" s="41"/>
      <c r="AH44" s="41"/>
      <c r="AI44" s="41"/>
      <c r="AJ44" s="41"/>
      <c r="AK44" s="41"/>
      <c r="AL44" s="41"/>
      <c r="AM44" s="41"/>
    </row>
    <row r="45" spans="1:39" s="1" customFormat="1" ht="13.5">
      <c r="A45" s="56" t="s">
        <v>36</v>
      </c>
      <c r="B45" s="56">
        <v>2</v>
      </c>
      <c r="C45" s="41"/>
      <c r="D45" s="41"/>
      <c r="E45" s="41"/>
      <c r="F45" s="41"/>
      <c r="G45" s="41"/>
      <c r="H45" s="41"/>
      <c r="I45" s="41"/>
      <c r="J45" s="32"/>
      <c r="K45" s="41"/>
      <c r="L45" s="41"/>
      <c r="M45" s="41"/>
      <c r="N45" s="41"/>
      <c r="O45" s="41"/>
      <c r="P45" s="41"/>
      <c r="Q45" s="41"/>
      <c r="R45" s="41"/>
      <c r="S45" s="32"/>
      <c r="T45" s="41"/>
      <c r="U45" s="41"/>
      <c r="V45" s="41"/>
      <c r="W45" s="41"/>
      <c r="X45" s="41"/>
      <c r="Y45" s="41"/>
      <c r="Z45" s="41"/>
      <c r="AA45" s="41"/>
      <c r="AB45" s="41"/>
      <c r="AC45" s="41"/>
      <c r="AD45" s="41"/>
      <c r="AE45" s="41"/>
      <c r="AF45" s="41"/>
      <c r="AG45" s="41"/>
      <c r="AH45" s="41"/>
      <c r="AI45" s="41"/>
      <c r="AJ45" s="41"/>
      <c r="AK45" s="41"/>
      <c r="AL45" s="41"/>
      <c r="AM45" s="41"/>
    </row>
    <row r="46" spans="1:39" s="1" customFormat="1" ht="13.5" thickBot="1">
      <c r="A46" s="41"/>
      <c r="B46" s="41"/>
      <c r="C46" s="41"/>
      <c r="D46" s="41"/>
      <c r="E46" s="41"/>
      <c r="F46" s="41"/>
      <c r="G46" s="41"/>
      <c r="H46" s="41"/>
      <c r="I46" s="41"/>
      <c r="J46" s="32"/>
      <c r="K46" s="41"/>
      <c r="L46" s="41"/>
      <c r="M46" s="41"/>
      <c r="N46" s="41"/>
      <c r="O46" s="41"/>
      <c r="P46" s="32"/>
      <c r="Q46" s="41"/>
      <c r="R46" s="41"/>
      <c r="S46" s="32"/>
      <c r="T46" s="41"/>
      <c r="U46" s="41"/>
      <c r="V46" s="41"/>
      <c r="W46" s="41"/>
      <c r="X46" s="41"/>
      <c r="Y46" s="41"/>
      <c r="Z46" s="41"/>
      <c r="AA46" s="41"/>
      <c r="AB46" s="41"/>
      <c r="AC46" s="41"/>
      <c r="AD46" s="41"/>
      <c r="AE46" s="41"/>
      <c r="AF46" s="41"/>
      <c r="AG46" s="41"/>
      <c r="AH46" s="41"/>
      <c r="AI46" s="41"/>
      <c r="AJ46" s="41"/>
      <c r="AK46" s="41"/>
      <c r="AL46" s="41"/>
      <c r="AM46" s="41"/>
    </row>
    <row r="47" spans="1:39" s="64" customFormat="1" ht="14.25" thickBot="1">
      <c r="A47" s="57" t="s">
        <v>20</v>
      </c>
      <c r="B47" s="58"/>
      <c r="C47" s="59" t="s">
        <v>21</v>
      </c>
      <c r="D47" s="60" t="s">
        <v>22</v>
      </c>
      <c r="E47" s="60" t="s">
        <v>23</v>
      </c>
      <c r="F47" s="60" t="s">
        <v>24</v>
      </c>
      <c r="G47" s="60" t="s">
        <v>25</v>
      </c>
      <c r="H47" s="61" t="s">
        <v>26</v>
      </c>
      <c r="I47" s="62"/>
      <c r="J47" s="63"/>
      <c r="K47" s="57" t="s">
        <v>27</v>
      </c>
      <c r="L47" s="58"/>
      <c r="M47" s="59" t="s">
        <v>21</v>
      </c>
      <c r="N47" s="60" t="s">
        <v>22</v>
      </c>
      <c r="O47" s="60" t="s">
        <v>23</v>
      </c>
      <c r="P47" s="60" t="s">
        <v>24</v>
      </c>
      <c r="Q47" s="60" t="s">
        <v>25</v>
      </c>
      <c r="R47" s="61" t="s">
        <v>26</v>
      </c>
      <c r="S47" s="62"/>
      <c r="T47" s="63"/>
      <c r="U47" s="57"/>
      <c r="V47" s="58"/>
      <c r="W47" s="59"/>
      <c r="X47" s="60"/>
      <c r="Y47" s="60"/>
      <c r="Z47" s="60"/>
      <c r="AA47" s="60"/>
      <c r="AB47" s="61"/>
      <c r="AC47" s="62"/>
      <c r="AD47" s="63"/>
      <c r="AE47" s="57"/>
      <c r="AF47" s="58"/>
      <c r="AG47" s="59"/>
      <c r="AH47" s="60"/>
      <c r="AI47" s="60"/>
      <c r="AJ47" s="60"/>
      <c r="AK47" s="60"/>
      <c r="AL47" s="61"/>
      <c r="AM47" s="62"/>
    </row>
    <row r="48" spans="1:39" s="1" customFormat="1">
      <c r="A48" s="33" t="s">
        <v>2</v>
      </c>
      <c r="B48" s="34" t="s">
        <v>28</v>
      </c>
      <c r="C48" s="40">
        <v>0.51388888888889139</v>
      </c>
      <c r="D48" s="35">
        <f>+'Data Introduction'!$E$7/Calculus!C48</f>
        <v>583.7837837837809</v>
      </c>
      <c r="E48" s="36">
        <f>C48/$E$3</f>
        <v>0.12231404958677747</v>
      </c>
      <c r="F48" s="36">
        <f>C48/$E$4</f>
        <v>1.3165774724570634</v>
      </c>
      <c r="G48" s="37">
        <f>D48*$E$3</f>
        <v>2452.7027027026902</v>
      </c>
      <c r="H48" s="38">
        <f>D48*$E$4</f>
        <v>227.86353729729618</v>
      </c>
      <c r="I48" s="39" t="str">
        <f>IF(H48=MIN($H$48:$H$53),"Minimum","")</f>
        <v>Minimum</v>
      </c>
      <c r="J48" s="32"/>
      <c r="K48" s="33" t="s">
        <v>2</v>
      </c>
      <c r="L48" s="34" t="s">
        <v>28</v>
      </c>
      <c r="M48" s="40">
        <v>0.42266666666666497</v>
      </c>
      <c r="N48" s="35">
        <f>+'Data Introduction'!$E$7/Calculus!M48</f>
        <v>709.77917981072835</v>
      </c>
      <c r="O48" s="36">
        <f>M48/$E$3</f>
        <v>0.10060165289256159</v>
      </c>
      <c r="P48" s="36">
        <f>M48/$E$4</f>
        <v>1.0828671795084595</v>
      </c>
      <c r="Q48" s="37">
        <f>N48*$E$3</f>
        <v>2982.0583596214624</v>
      </c>
      <c r="R48" s="38">
        <f>N48*$E$4</f>
        <v>277.04228706624713</v>
      </c>
      <c r="S48" s="39" t="str">
        <f>IF(R48=MIN($R$48:$R$53),"Minimum","")</f>
        <v>Minimum</v>
      </c>
      <c r="T48" s="41"/>
      <c r="U48" s="33"/>
      <c r="V48" s="34"/>
      <c r="W48" s="40"/>
      <c r="X48" s="35"/>
      <c r="Y48" s="36"/>
      <c r="Z48" s="36"/>
      <c r="AA48" s="37"/>
      <c r="AB48" s="38"/>
      <c r="AC48" s="39"/>
      <c r="AD48" s="41"/>
      <c r="AE48" s="33"/>
      <c r="AF48" s="34"/>
      <c r="AG48" s="40"/>
      <c r="AH48" s="35"/>
      <c r="AI48" s="36"/>
      <c r="AJ48" s="36"/>
      <c r="AK48" s="37"/>
      <c r="AL48" s="38"/>
      <c r="AM48" s="39"/>
    </row>
    <row r="49" spans="1:39" s="1" customFormat="1">
      <c r="A49" s="73" t="s">
        <v>5</v>
      </c>
      <c r="B49" s="74" t="s">
        <v>29</v>
      </c>
      <c r="C49" s="75">
        <v>0.48144444444444368</v>
      </c>
      <c r="D49" s="76">
        <f>+'Data Introduction'!$E$9/Calculus!C49</f>
        <v>623.12485575813628</v>
      </c>
      <c r="E49" s="77">
        <f t="shared" ref="E49:E53" si="20">C49/$E$3</f>
        <v>0.11459173553718992</v>
      </c>
      <c r="F49" s="77">
        <f t="shared" ref="F49:F53" si="21">C49/$E$4</f>
        <v>1.233455175817604</v>
      </c>
      <c r="G49" s="78">
        <f t="shared" ref="G49:G53" si="22">D49*$E$3</f>
        <v>2617.9898453727251</v>
      </c>
      <c r="H49" s="79">
        <f t="shared" ref="H49:H53" si="23">D49*$E$4</f>
        <v>243.21921532425611</v>
      </c>
      <c r="I49" s="39" t="str">
        <f t="shared" ref="I49:I53" si="24">IF(H49=MIN($H$48:$H$53),"Minimum","")</f>
        <v/>
      </c>
      <c r="J49" s="32"/>
      <c r="K49" s="73" t="s">
        <v>5</v>
      </c>
      <c r="L49" s="74" t="s">
        <v>29</v>
      </c>
      <c r="M49" s="75">
        <v>0.38666666666666744</v>
      </c>
      <c r="N49" s="76">
        <f>+'Data Introduction'!$E$9/Calculus!M49</f>
        <v>775.86206896551573</v>
      </c>
      <c r="O49" s="77">
        <f t="shared" ref="O49:O53" si="25">M49/$E$3</f>
        <v>9.2033057851239858E-2</v>
      </c>
      <c r="P49" s="77">
        <f t="shared" ref="P49:P53" si="26">M49/$E$4</f>
        <v>0.99063559008660917</v>
      </c>
      <c r="Q49" s="78">
        <f t="shared" ref="Q49:Q53" si="27">N49*$E$3</f>
        <v>3259.698275862062</v>
      </c>
      <c r="R49" s="79">
        <f t="shared" ref="R49:R53" si="28">N49*$E$4</f>
        <v>302.83587931034424</v>
      </c>
      <c r="S49" s="39" t="str">
        <f t="shared" ref="S49:S53" si="29">IF(R49=MIN($R$48:$R$53),"Minimum","")</f>
        <v/>
      </c>
      <c r="T49" s="41"/>
      <c r="U49" s="73"/>
      <c r="V49" s="74"/>
      <c r="W49" s="75"/>
      <c r="X49" s="76"/>
      <c r="Y49" s="77"/>
      <c r="Z49" s="77"/>
      <c r="AA49" s="78"/>
      <c r="AB49" s="79"/>
      <c r="AC49" s="39"/>
      <c r="AD49" s="41"/>
      <c r="AE49" s="73"/>
      <c r="AF49" s="74"/>
      <c r="AG49" s="75"/>
      <c r="AH49" s="76"/>
      <c r="AI49" s="77"/>
      <c r="AJ49" s="77"/>
      <c r="AK49" s="78"/>
      <c r="AL49" s="79"/>
      <c r="AM49" s="39"/>
    </row>
    <row r="50" spans="1:39" s="1" customFormat="1">
      <c r="A50" s="73" t="s">
        <v>6</v>
      </c>
      <c r="B50" s="74" t="s">
        <v>30</v>
      </c>
      <c r="C50" s="75">
        <v>0.23788888888888851</v>
      </c>
      <c r="D50" s="76">
        <f>+'Data Introduction'!$E$11/Calculus!C50</f>
        <v>1261.0929472209268</v>
      </c>
      <c r="E50" s="77">
        <f t="shared" si="20"/>
        <v>5.6621487603305702E-2</v>
      </c>
      <c r="F50" s="77">
        <f t="shared" si="21"/>
        <v>0.60946862022282255</v>
      </c>
      <c r="G50" s="78">
        <f t="shared" si="22"/>
        <v>5298.3418963101431</v>
      </c>
      <c r="H50" s="79">
        <f t="shared" si="23"/>
        <v>492.23206912657713</v>
      </c>
      <c r="I50" s="39" t="str">
        <f t="shared" si="24"/>
        <v/>
      </c>
      <c r="J50" s="32"/>
      <c r="K50" s="73" t="s">
        <v>6</v>
      </c>
      <c r="L50" s="74" t="s">
        <v>30</v>
      </c>
      <c r="M50" s="75">
        <v>0.19799999999999804</v>
      </c>
      <c r="N50" s="76">
        <f>+'Data Introduction'!$E$11/Calculus!M50</f>
        <v>1515.1515151515302</v>
      </c>
      <c r="O50" s="77">
        <f t="shared" si="25"/>
        <v>4.7127272727272268E-2</v>
      </c>
      <c r="P50" s="77">
        <f t="shared" si="26"/>
        <v>0.5072737418202059</v>
      </c>
      <c r="Q50" s="78">
        <f t="shared" si="27"/>
        <v>6365.7407407408036</v>
      </c>
      <c r="R50" s="79">
        <f t="shared" si="28"/>
        <v>591.39666666667256</v>
      </c>
      <c r="S50" s="39" t="str">
        <f t="shared" si="29"/>
        <v/>
      </c>
      <c r="T50" s="41"/>
      <c r="U50" s="73"/>
      <c r="V50" s="74"/>
      <c r="W50" s="75"/>
      <c r="X50" s="76"/>
      <c r="Y50" s="77"/>
      <c r="Z50" s="77"/>
      <c r="AA50" s="78"/>
      <c r="AB50" s="79"/>
      <c r="AC50" s="39"/>
      <c r="AD50" s="41"/>
      <c r="AE50" s="73"/>
      <c r="AF50" s="74"/>
      <c r="AG50" s="75"/>
      <c r="AH50" s="76"/>
      <c r="AI50" s="77"/>
      <c r="AJ50" s="77"/>
      <c r="AK50" s="78"/>
      <c r="AL50" s="79"/>
      <c r="AM50" s="39"/>
    </row>
    <row r="51" spans="1:39" s="1" customFormat="1">
      <c r="A51" s="42" t="s">
        <v>54</v>
      </c>
      <c r="B51" s="43" t="s">
        <v>65</v>
      </c>
      <c r="C51" s="48">
        <v>0.50166666666666571</v>
      </c>
      <c r="D51" s="76">
        <f>+'Data Introduction'!$E$13/Calculus!C51</f>
        <v>598.00664451827356</v>
      </c>
      <c r="E51" s="45">
        <f t="shared" si="20"/>
        <v>0.11940495867768573</v>
      </c>
      <c r="F51" s="45">
        <f t="shared" si="21"/>
        <v>1.2852642785175352</v>
      </c>
      <c r="G51" s="46">
        <f t="shared" si="22"/>
        <v>2512.4584717608018</v>
      </c>
      <c r="H51" s="47">
        <f t="shared" si="23"/>
        <v>233.41502990033266</v>
      </c>
      <c r="I51" s="39" t="str">
        <f t="shared" si="24"/>
        <v/>
      </c>
      <c r="J51" s="32"/>
      <c r="K51" s="42" t="s">
        <v>54</v>
      </c>
      <c r="L51" s="43" t="s">
        <v>65</v>
      </c>
      <c r="M51" s="48">
        <v>0.40199999999999819</v>
      </c>
      <c r="N51" s="76">
        <f>+'Data Introduction'!$E$13/Calculus!M51</f>
        <v>746.26865671642122</v>
      </c>
      <c r="O51" s="45">
        <f t="shared" si="25"/>
        <v>9.5682644628098751E-2</v>
      </c>
      <c r="P51" s="45">
        <f t="shared" si="26"/>
        <v>1.0299194152107267</v>
      </c>
      <c r="Q51" s="46">
        <f t="shared" si="27"/>
        <v>3135.3648424544081</v>
      </c>
      <c r="R51" s="47">
        <f t="shared" si="28"/>
        <v>291.28492537313559</v>
      </c>
      <c r="S51" s="39" t="str">
        <f t="shared" si="29"/>
        <v/>
      </c>
      <c r="T51" s="41"/>
      <c r="U51" s="42"/>
      <c r="V51" s="43"/>
      <c r="W51" s="48"/>
      <c r="X51" s="76"/>
      <c r="Y51" s="45"/>
      <c r="Z51" s="45"/>
      <c r="AA51" s="46"/>
      <c r="AB51" s="47"/>
      <c r="AC51" s="39"/>
      <c r="AD51" s="41"/>
      <c r="AE51" s="42"/>
      <c r="AF51" s="43"/>
      <c r="AG51" s="48"/>
      <c r="AH51" s="44"/>
      <c r="AI51" s="45"/>
      <c r="AJ51" s="45"/>
      <c r="AK51" s="46"/>
      <c r="AL51" s="47"/>
      <c r="AM51" s="39"/>
    </row>
    <row r="52" spans="1:39" s="1" customFormat="1">
      <c r="A52" s="42" t="s">
        <v>7</v>
      </c>
      <c r="B52" s="43" t="s">
        <v>31</v>
      </c>
      <c r="C52" s="48">
        <v>6.111111111110986E-2</v>
      </c>
      <c r="D52" s="76">
        <f>+'Data Introduction'!$E$15/Calculus!C52</f>
        <v>4909.09090909101</v>
      </c>
      <c r="E52" s="45">
        <f t="shared" si="20"/>
        <v>1.4545454545454249E-2</v>
      </c>
      <c r="F52" s="45">
        <f t="shared" si="21"/>
        <v>0.15656596969759276</v>
      </c>
      <c r="G52" s="46">
        <f t="shared" si="22"/>
        <v>20625.000000000422</v>
      </c>
      <c r="H52" s="47">
        <f t="shared" si="23"/>
        <v>1916.1252000000393</v>
      </c>
      <c r="I52" s="39" t="str">
        <f t="shared" si="24"/>
        <v/>
      </c>
      <c r="J52" s="32"/>
      <c r="K52" s="42" t="s">
        <v>7</v>
      </c>
      <c r="L52" s="43" t="s">
        <v>31</v>
      </c>
      <c r="M52" s="48">
        <v>3.6000000000001364E-2</v>
      </c>
      <c r="N52" s="76">
        <f>+'Data Introduction'!$E$15/Calculus!M52</f>
        <v>8333.3333333330174</v>
      </c>
      <c r="O52" s="45">
        <f t="shared" si="25"/>
        <v>8.5685950413226398E-3</v>
      </c>
      <c r="P52" s="45">
        <f t="shared" si="26"/>
        <v>9.2231589421860022E-2</v>
      </c>
      <c r="Q52" s="46">
        <f t="shared" si="27"/>
        <v>35011.574074072741</v>
      </c>
      <c r="R52" s="47">
        <f t="shared" si="28"/>
        <v>3252.6816666665432</v>
      </c>
      <c r="S52" s="39" t="str">
        <f t="shared" si="29"/>
        <v/>
      </c>
      <c r="T52" s="41"/>
      <c r="U52" s="42"/>
      <c r="V52" s="43"/>
      <c r="W52" s="48"/>
      <c r="X52" s="76"/>
      <c r="Y52" s="45"/>
      <c r="Z52" s="45"/>
      <c r="AA52" s="46"/>
      <c r="AB52" s="47"/>
      <c r="AC52" s="39"/>
      <c r="AD52" s="41"/>
      <c r="AE52" s="42"/>
      <c r="AF52" s="43"/>
      <c r="AG52" s="48"/>
      <c r="AH52" s="44"/>
      <c r="AI52" s="45"/>
      <c r="AJ52" s="45"/>
      <c r="AK52" s="46"/>
      <c r="AL52" s="47"/>
      <c r="AM52" s="39"/>
    </row>
    <row r="53" spans="1:39" s="1" customFormat="1">
      <c r="A53" s="42" t="s">
        <v>8</v>
      </c>
      <c r="B53" s="43" t="s">
        <v>32</v>
      </c>
      <c r="C53" s="48">
        <v>0.19011111111111065</v>
      </c>
      <c r="D53" s="76">
        <f>+'Data Introduction'!$E$17/Calculus!C53</f>
        <v>1578.0245470485136</v>
      </c>
      <c r="E53" s="45">
        <f t="shared" si="20"/>
        <v>4.5249586776859398E-2</v>
      </c>
      <c r="F53" s="45">
        <f t="shared" si="21"/>
        <v>0.48706249845924732</v>
      </c>
      <c r="G53" s="46">
        <f t="shared" si="22"/>
        <v>6629.8947983635462</v>
      </c>
      <c r="H53" s="47">
        <f t="shared" si="23"/>
        <v>615.93738164816045</v>
      </c>
      <c r="I53" s="39" t="str">
        <f t="shared" si="24"/>
        <v/>
      </c>
      <c r="J53" s="32"/>
      <c r="K53" s="42" t="s">
        <v>8</v>
      </c>
      <c r="L53" s="43" t="s">
        <v>32</v>
      </c>
      <c r="M53" s="48">
        <v>0.14399999999999788</v>
      </c>
      <c r="N53" s="76">
        <f>+'Data Introduction'!$E$17/Calculus!M53</f>
        <v>2083.333333333364</v>
      </c>
      <c r="O53" s="45">
        <f t="shared" si="25"/>
        <v>3.4274380165288755E-2</v>
      </c>
      <c r="P53" s="45">
        <f t="shared" si="26"/>
        <v>0.36892635768742071</v>
      </c>
      <c r="Q53" s="46">
        <f t="shared" si="27"/>
        <v>8752.8935185186456</v>
      </c>
      <c r="R53" s="47">
        <f t="shared" si="28"/>
        <v>813.17041666667865</v>
      </c>
      <c r="S53" s="39" t="str">
        <f t="shared" si="29"/>
        <v/>
      </c>
      <c r="T53" s="41"/>
      <c r="U53" s="42"/>
      <c r="V53" s="43"/>
      <c r="W53" s="48"/>
      <c r="X53" s="76"/>
      <c r="Y53" s="45"/>
      <c r="Z53" s="45"/>
      <c r="AA53" s="46"/>
      <c r="AB53" s="47"/>
      <c r="AC53" s="39"/>
      <c r="AD53" s="41"/>
      <c r="AE53" s="42"/>
      <c r="AF53" s="43"/>
      <c r="AG53" s="48"/>
      <c r="AH53" s="44"/>
      <c r="AI53" s="45"/>
      <c r="AJ53" s="45"/>
      <c r="AK53" s="46"/>
      <c r="AL53" s="47"/>
      <c r="AM53" s="39"/>
    </row>
    <row r="54" spans="1:39" s="1" customFormat="1" ht="13.5">
      <c r="A54" s="49"/>
      <c r="B54" s="49"/>
      <c r="C54" s="50">
        <f>SUM(C48:C53)</f>
        <v>1.9861111111111098</v>
      </c>
      <c r="D54" s="51"/>
      <c r="E54" s="52">
        <f>SUM(E48:E53)</f>
        <v>0.4727272727272725</v>
      </c>
      <c r="F54" s="52">
        <f>SUM(F48:F53)</f>
        <v>5.0883940151718656</v>
      </c>
      <c r="G54" s="53">
        <f>1/(SUM(IF(ISERR(G48),0,1/G48),IF(ISERR(G49),0,1/G49),IF(ISERR(G50),0,1/G50),IF(ISERR(G51),0,1/G51),IF(ISERR(G52),0,1/G52),IF(ISERR(G53),0,1/G53))/COUNT(G48:G53))</f>
        <v>3807.692307692309</v>
      </c>
      <c r="H54" s="53">
        <f>1/(SUM(IF(ISERR(H48),0,1/H48),IF(ISERR(H49),0,1/H49),IF(ISERR(H50),0,1/H50),IF(ISERR(H51),0,1/H51),IF(ISERR(H52),0,1/H52),IF(ISERR(H53),0,1/H53))/COUNT(H48:H53))</f>
        <v>353.74619076923102</v>
      </c>
      <c r="I54" s="41" t="s">
        <v>33</v>
      </c>
      <c r="J54" s="32"/>
      <c r="K54" s="49"/>
      <c r="L54" s="49"/>
      <c r="M54" s="50">
        <f>SUM(M48:M53)</f>
        <v>1.5893333333333277</v>
      </c>
      <c r="N54" s="51"/>
      <c r="O54" s="52">
        <f>SUM(O48:O53)</f>
        <v>0.37828760330578387</v>
      </c>
      <c r="P54" s="52">
        <f>SUM(P48:P53)</f>
        <v>4.0718538737352823</v>
      </c>
      <c r="Q54" s="53">
        <f>1/(SUM(IF(ISERR(Q48),0,1/Q48),IF(ISERR(Q49),0,1/Q49),IF(ISERR(Q50),0,1/Q50),IF(ISERR(Q51),0,1/Q51),IF(ISERR(Q52),0,1/Q52),IF(ISERR(Q53),0,1/Q53))/COUNT(Q48:Q53))</f>
        <v>4758.2843959731699</v>
      </c>
      <c r="R54" s="53">
        <f>1/(SUM(IF(ISERR(R48),0,1/R48),IF(ISERR(R49),0,1/R49),IF(ISERR(R50),0,1/R50),IF(ISERR(R51),0,1/R51),IF(ISERR(R52),0,1/R52),IF(ISERR(R53),0,1/R53))/COUNT(R48:R53))</f>
        <v>442.05908557047127</v>
      </c>
      <c r="S54" s="41" t="s">
        <v>33</v>
      </c>
      <c r="T54" s="41"/>
      <c r="U54" s="49"/>
      <c r="V54" s="49"/>
      <c r="W54" s="50"/>
      <c r="X54" s="51"/>
      <c r="Y54" s="52"/>
      <c r="Z54" s="52"/>
      <c r="AA54" s="53"/>
      <c r="AB54" s="53"/>
      <c r="AC54" s="41"/>
      <c r="AD54" s="41"/>
      <c r="AE54" s="49"/>
      <c r="AF54" s="49"/>
      <c r="AG54" s="50"/>
      <c r="AH54" s="51"/>
      <c r="AI54" s="52"/>
      <c r="AJ54" s="52"/>
      <c r="AK54" s="53"/>
      <c r="AL54" s="53"/>
      <c r="AM54" s="41"/>
    </row>
    <row r="55" spans="1:39" s="1" customFormat="1" ht="15.75" thickBot="1">
      <c r="A55" s="54"/>
      <c r="B55" s="54"/>
      <c r="C55" s="54"/>
      <c r="D55" s="54"/>
      <c r="E55" s="55"/>
      <c r="F55" s="55"/>
      <c r="G55" s="54"/>
      <c r="H55" s="54"/>
      <c r="I55" s="55"/>
      <c r="J55" s="32"/>
      <c r="K55" s="41"/>
      <c r="L55" s="41"/>
      <c r="M55" s="41"/>
      <c r="N55" s="41"/>
      <c r="O55" s="41"/>
      <c r="P55" s="32"/>
      <c r="Q55" s="41"/>
      <c r="R55" s="41"/>
      <c r="S55" s="32"/>
      <c r="T55" s="41"/>
      <c r="U55" s="41"/>
      <c r="V55" s="41"/>
      <c r="W55" s="41"/>
      <c r="X55" s="41"/>
      <c r="Y55" s="41"/>
      <c r="Z55" s="41"/>
      <c r="AA55" s="41"/>
      <c r="AB55" s="41"/>
      <c r="AC55" s="41"/>
      <c r="AD55" s="41"/>
      <c r="AE55" s="41"/>
      <c r="AF55" s="41"/>
      <c r="AG55" s="41"/>
      <c r="AH55" s="41"/>
      <c r="AI55" s="41"/>
      <c r="AJ55" s="41"/>
      <c r="AK55" s="41"/>
      <c r="AL55" s="41"/>
      <c r="AM55" s="41"/>
    </row>
    <row r="56" spans="1:39" s="64" customFormat="1" ht="14.25" thickBot="1">
      <c r="A56" s="57" t="s">
        <v>34</v>
      </c>
      <c r="B56" s="58"/>
      <c r="C56" s="59" t="s">
        <v>21</v>
      </c>
      <c r="D56" s="60" t="s">
        <v>22</v>
      </c>
      <c r="E56" s="60" t="s">
        <v>23</v>
      </c>
      <c r="F56" s="60" t="s">
        <v>24</v>
      </c>
      <c r="G56" s="60" t="s">
        <v>25</v>
      </c>
      <c r="H56" s="61" t="s">
        <v>26</v>
      </c>
      <c r="I56" s="62"/>
      <c r="J56" s="63"/>
      <c r="K56" s="57" t="s">
        <v>35</v>
      </c>
      <c r="L56" s="58"/>
      <c r="M56" s="59" t="s">
        <v>21</v>
      </c>
      <c r="N56" s="60" t="s">
        <v>22</v>
      </c>
      <c r="O56" s="60" t="s">
        <v>23</v>
      </c>
      <c r="P56" s="60" t="s">
        <v>24</v>
      </c>
      <c r="Q56" s="60" t="s">
        <v>25</v>
      </c>
      <c r="R56" s="61" t="s">
        <v>26</v>
      </c>
      <c r="S56" s="62"/>
      <c r="T56" s="63"/>
      <c r="U56" s="57"/>
      <c r="V56" s="58"/>
      <c r="W56" s="59"/>
      <c r="X56" s="60"/>
      <c r="Y56" s="60"/>
      <c r="Z56" s="60"/>
      <c r="AA56" s="60"/>
      <c r="AB56" s="61"/>
      <c r="AC56" s="62"/>
      <c r="AD56" s="63"/>
      <c r="AE56" s="57"/>
      <c r="AF56" s="58"/>
      <c r="AG56" s="59"/>
      <c r="AH56" s="60"/>
      <c r="AI56" s="60"/>
      <c r="AJ56" s="60"/>
      <c r="AK56" s="60"/>
      <c r="AL56" s="61"/>
      <c r="AM56" s="62"/>
    </row>
    <row r="57" spans="1:39" s="1" customFormat="1">
      <c r="A57" s="33" t="s">
        <v>2</v>
      </c>
      <c r="B57" s="34" t="s">
        <v>28</v>
      </c>
      <c r="C57" s="40">
        <v>0.87400000000000089</v>
      </c>
      <c r="D57" s="35">
        <f>+'Data Introduction'!$E$7/Calculus!C57</f>
        <v>343.24942791761981</v>
      </c>
      <c r="E57" s="36">
        <f>C57/$E$8</f>
        <v>0.17480000000000018</v>
      </c>
      <c r="F57" s="36">
        <f>C57/$E$9</f>
        <v>1.8815315408408613</v>
      </c>
      <c r="G57" s="37">
        <f>D57*$E$8</f>
        <v>1716.2471395880991</v>
      </c>
      <c r="H57" s="38">
        <f>D57*$E$9</f>
        <v>159.44457665903874</v>
      </c>
      <c r="I57" s="39" t="str">
        <f>IF(H57=MIN($H$57:$H$62),"Minimum","")</f>
        <v/>
      </c>
      <c r="J57" s="41"/>
      <c r="K57" s="33" t="s">
        <v>2</v>
      </c>
      <c r="L57" s="34" t="s">
        <v>28</v>
      </c>
      <c r="M57" s="40">
        <v>0.68599999999999761</v>
      </c>
      <c r="N57" s="35">
        <f>+'Data Introduction'!$E$7/Calculus!M57</f>
        <v>437.31778425656131</v>
      </c>
      <c r="O57" s="36">
        <f>M57/$E$8</f>
        <v>0.13719999999999952</v>
      </c>
      <c r="P57" s="36">
        <f>M57/$E$9</f>
        <v>1.4768085091725687</v>
      </c>
      <c r="Q57" s="37">
        <f>N57*$E$8</f>
        <v>2186.5889212828065</v>
      </c>
      <c r="R57" s="38">
        <f>N57*$E$9</f>
        <v>203.14075801749343</v>
      </c>
      <c r="S57" s="39" t="str">
        <f>IF(R57=MIN($R$57:$R$62),"Minimum","")</f>
        <v/>
      </c>
      <c r="T57" s="41"/>
      <c r="U57" s="33"/>
      <c r="V57" s="34"/>
      <c r="W57" s="40"/>
      <c r="X57" s="35"/>
      <c r="Y57" s="36"/>
      <c r="Z57" s="36"/>
      <c r="AA57" s="37"/>
      <c r="AB57" s="38"/>
      <c r="AC57" s="39"/>
      <c r="AD57" s="41"/>
      <c r="AE57" s="33"/>
      <c r="AF57" s="34"/>
      <c r="AG57" s="40"/>
      <c r="AH57" s="35"/>
      <c r="AI57" s="36"/>
      <c r="AJ57" s="36"/>
      <c r="AK57" s="37"/>
      <c r="AL57" s="38"/>
      <c r="AM57" s="39"/>
    </row>
    <row r="58" spans="1:39" s="1" customFormat="1">
      <c r="A58" s="73" t="s">
        <v>5</v>
      </c>
      <c r="B58" s="74" t="s">
        <v>29</v>
      </c>
      <c r="C58" s="75">
        <v>1.3439999999999976</v>
      </c>
      <c r="D58" s="76">
        <f>+'Data Introduction'!$E$9/Calculus!C58</f>
        <v>223.21428571428609</v>
      </c>
      <c r="E58" s="77">
        <f t="shared" ref="E58:E62" si="30">C58/$E$8</f>
        <v>0.26879999999999954</v>
      </c>
      <c r="F58" s="77">
        <f t="shared" ref="F58:F62" si="31">C58/$E$9</f>
        <v>2.8933391200115683</v>
      </c>
      <c r="G58" s="78">
        <f t="shared" ref="G58:G62" si="32">D58*$E$8</f>
        <v>1116.0714285714305</v>
      </c>
      <c r="H58" s="79">
        <f t="shared" ref="H58:H62" si="33">D58*$E$9</f>
        <v>103.68642857142875</v>
      </c>
      <c r="I58" s="39" t="str">
        <f t="shared" ref="I58:I62" si="34">IF(H58=MIN($H$57:$H$62),"Minimum","")</f>
        <v>Minimum</v>
      </c>
      <c r="J58" s="41"/>
      <c r="K58" s="73" t="s">
        <v>5</v>
      </c>
      <c r="L58" s="74" t="s">
        <v>29</v>
      </c>
      <c r="M58" s="75">
        <v>0.96666666666666679</v>
      </c>
      <c r="N58" s="76">
        <f>+'Data Introduction'!$E$9/Calculus!M58</f>
        <v>310.34482758620686</v>
      </c>
      <c r="O58" s="77">
        <f t="shared" ref="O58:O62" si="35">M58/$E$8</f>
        <v>0.19333333333333336</v>
      </c>
      <c r="P58" s="77">
        <f t="shared" ref="P58:P62" si="36">M58/$E$9</f>
        <v>2.0810226805638798</v>
      </c>
      <c r="Q58" s="78">
        <f t="shared" ref="Q58:Q62" si="37">N58*$E$8</f>
        <v>1551.7241379310344</v>
      </c>
      <c r="R58" s="79">
        <f t="shared" ref="R58:R62" si="38">N58*$E$9</f>
        <v>144.15988965517241</v>
      </c>
      <c r="S58" s="39" t="str">
        <f t="shared" ref="S58:S62" si="39">IF(R58=MIN($R$57:$R$62),"Minimum","")</f>
        <v>Minimum</v>
      </c>
      <c r="T58" s="41"/>
      <c r="U58" s="73"/>
      <c r="V58" s="74"/>
      <c r="W58" s="75"/>
      <c r="X58" s="76"/>
      <c r="Y58" s="77"/>
      <c r="Z58" s="77"/>
      <c r="AA58" s="78"/>
      <c r="AB58" s="79"/>
      <c r="AC58" s="39"/>
      <c r="AD58" s="41"/>
      <c r="AE58" s="73"/>
      <c r="AF58" s="74"/>
      <c r="AG58" s="75"/>
      <c r="AH58" s="76"/>
      <c r="AI58" s="77"/>
      <c r="AJ58" s="77"/>
      <c r="AK58" s="78"/>
      <c r="AL58" s="79"/>
      <c r="AM58" s="39"/>
    </row>
    <row r="59" spans="1:39" s="1" customFormat="1">
      <c r="A59" s="73" t="s">
        <v>6</v>
      </c>
      <c r="B59" s="74" t="s">
        <v>30</v>
      </c>
      <c r="C59" s="75">
        <v>0.80733333333333412</v>
      </c>
      <c r="D59" s="76">
        <f>+'Data Introduction'!$E$11/Calculus!C59</f>
        <v>371.59372419487988</v>
      </c>
      <c r="E59" s="77">
        <f t="shared" si="30"/>
        <v>0.16146666666666681</v>
      </c>
      <c r="F59" s="77">
        <f t="shared" si="31"/>
        <v>1.7380127352847314</v>
      </c>
      <c r="G59" s="78">
        <f t="shared" si="32"/>
        <v>1857.9686209743995</v>
      </c>
      <c r="H59" s="79">
        <f t="shared" si="33"/>
        <v>172.61093311312948</v>
      </c>
      <c r="I59" s="39" t="str">
        <f t="shared" si="34"/>
        <v/>
      </c>
      <c r="J59" s="41"/>
      <c r="K59" s="73" t="s">
        <v>6</v>
      </c>
      <c r="L59" s="74" t="s">
        <v>30</v>
      </c>
      <c r="M59" s="75">
        <v>0.72199999999999898</v>
      </c>
      <c r="N59" s="76">
        <f>+'Data Introduction'!$E$11/Calculus!M59</f>
        <v>415.51246537396179</v>
      </c>
      <c r="O59" s="77">
        <f t="shared" si="35"/>
        <v>0.14439999999999981</v>
      </c>
      <c r="P59" s="77">
        <f t="shared" si="36"/>
        <v>1.5543086641728816</v>
      </c>
      <c r="Q59" s="78">
        <f t="shared" si="37"/>
        <v>2077.5623268698091</v>
      </c>
      <c r="R59" s="79">
        <f t="shared" si="38"/>
        <v>193.01185595567895</v>
      </c>
      <c r="S59" s="39" t="str">
        <f t="shared" si="39"/>
        <v/>
      </c>
      <c r="T59" s="41"/>
      <c r="U59" s="73"/>
      <c r="V59" s="74"/>
      <c r="W59" s="75"/>
      <c r="X59" s="76"/>
      <c r="Y59" s="77"/>
      <c r="Z59" s="77"/>
      <c r="AA59" s="78"/>
      <c r="AB59" s="79"/>
      <c r="AC59" s="39"/>
      <c r="AD59" s="41"/>
      <c r="AE59" s="73"/>
      <c r="AF59" s="74"/>
      <c r="AG59" s="75"/>
      <c r="AH59" s="76"/>
      <c r="AI59" s="77"/>
      <c r="AJ59" s="77"/>
      <c r="AK59" s="78"/>
      <c r="AL59" s="79"/>
      <c r="AM59" s="39"/>
    </row>
    <row r="60" spans="1:39" s="1" customFormat="1">
      <c r="A60" s="42" t="s">
        <v>54</v>
      </c>
      <c r="B60" s="43" t="s">
        <v>65</v>
      </c>
      <c r="C60" s="48">
        <v>0.8413333333333336</v>
      </c>
      <c r="D60" s="76">
        <f>+'Data Introduction'!$E$13/Calculus!C60</f>
        <v>356.57686212361318</v>
      </c>
      <c r="E60" s="45">
        <f t="shared" si="30"/>
        <v>0.16826666666666673</v>
      </c>
      <c r="F60" s="45">
        <f t="shared" si="31"/>
        <v>1.8112073261183566</v>
      </c>
      <c r="G60" s="46">
        <f t="shared" si="32"/>
        <v>1782.8843106180659</v>
      </c>
      <c r="H60" s="47">
        <f t="shared" si="33"/>
        <v>165.63537242472262</v>
      </c>
      <c r="I60" s="39" t="str">
        <f>IF(H60=MIN($H$57:$H$62),"Minimum","")</f>
        <v/>
      </c>
      <c r="J60" s="41"/>
      <c r="K60" s="42" t="s">
        <v>54</v>
      </c>
      <c r="L60" s="43" t="s">
        <v>65</v>
      </c>
      <c r="M60" s="48">
        <v>0.63733333333333342</v>
      </c>
      <c r="N60" s="76">
        <f>+'Data Introduction'!$E$13/Calculus!M60</f>
        <v>470.71129707112965</v>
      </c>
      <c r="O60" s="45">
        <f t="shared" si="35"/>
        <v>0.12746666666666667</v>
      </c>
      <c r="P60" s="45">
        <f t="shared" si="36"/>
        <v>1.3720397811165994</v>
      </c>
      <c r="Q60" s="46">
        <f t="shared" si="37"/>
        <v>2353.5564853556484</v>
      </c>
      <c r="R60" s="47">
        <f t="shared" si="38"/>
        <v>218.65255230125521</v>
      </c>
      <c r="S60" s="39" t="str">
        <f t="shared" si="39"/>
        <v/>
      </c>
      <c r="T60" s="41"/>
      <c r="U60" s="42"/>
      <c r="V60" s="43"/>
      <c r="W60" s="48"/>
      <c r="X60" s="44"/>
      <c r="Y60" s="45"/>
      <c r="Z60" s="45"/>
      <c r="AA60" s="46"/>
      <c r="AB60" s="47"/>
      <c r="AC60" s="39"/>
      <c r="AD60" s="41"/>
      <c r="AE60" s="42"/>
      <c r="AF60" s="43"/>
      <c r="AG60" s="48"/>
      <c r="AH60" s="44"/>
      <c r="AI60" s="45"/>
      <c r="AJ60" s="45"/>
      <c r="AK60" s="46"/>
      <c r="AL60" s="47"/>
      <c r="AM60" s="39"/>
    </row>
    <row r="61" spans="1:39" s="1" customFormat="1">
      <c r="A61" s="42" t="s">
        <v>7</v>
      </c>
      <c r="B61" s="43" t="s">
        <v>31</v>
      </c>
      <c r="C61" s="48">
        <v>4.4666666666667722E-2</v>
      </c>
      <c r="D61" s="76">
        <f>+'Data Introduction'!$E$15/Calculus!C61</f>
        <v>6716.4179104476025</v>
      </c>
      <c r="E61" s="45">
        <f t="shared" si="30"/>
        <v>8.9333333333335447E-3</v>
      </c>
      <c r="F61" s="45">
        <f t="shared" si="31"/>
        <v>9.6157599722609122E-2</v>
      </c>
      <c r="G61" s="46">
        <f t="shared" si="32"/>
        <v>33582.089552238016</v>
      </c>
      <c r="H61" s="47">
        <f t="shared" si="33"/>
        <v>3119.8782089551501</v>
      </c>
      <c r="I61" s="39" t="str">
        <f t="shared" si="34"/>
        <v/>
      </c>
      <c r="J61" s="41"/>
      <c r="K61" s="42" t="s">
        <v>7</v>
      </c>
      <c r="L61" s="43" t="s">
        <v>31</v>
      </c>
      <c r="M61" s="48">
        <v>4.1333333333333638E-2</v>
      </c>
      <c r="N61" s="76">
        <f>+'Data Introduction'!$E$15/Calculus!M61</f>
        <v>7258.0645161289785</v>
      </c>
      <c r="O61" s="45">
        <f t="shared" si="35"/>
        <v>8.2666666666667277E-3</v>
      </c>
      <c r="P61" s="45">
        <f t="shared" si="36"/>
        <v>8.898165944480102E-2</v>
      </c>
      <c r="Q61" s="46">
        <f t="shared" si="37"/>
        <v>36290.32258064489</v>
      </c>
      <c r="R61" s="47">
        <f t="shared" si="38"/>
        <v>3371.4812903225557</v>
      </c>
      <c r="S61" s="39" t="str">
        <f t="shared" si="39"/>
        <v/>
      </c>
      <c r="T61" s="41"/>
      <c r="U61" s="42"/>
      <c r="V61" s="43"/>
      <c r="W61" s="48"/>
      <c r="X61" s="44"/>
      <c r="Y61" s="45"/>
      <c r="Z61" s="45"/>
      <c r="AA61" s="46"/>
      <c r="AB61" s="47"/>
      <c r="AC61" s="39"/>
      <c r="AD61" s="41"/>
      <c r="AE61" s="42"/>
      <c r="AF61" s="43"/>
      <c r="AG61" s="48"/>
      <c r="AH61" s="44"/>
      <c r="AI61" s="45"/>
      <c r="AJ61" s="45"/>
      <c r="AK61" s="46"/>
      <c r="AL61" s="47"/>
      <c r="AM61" s="39"/>
    </row>
    <row r="62" spans="1:39" s="1" customFormat="1">
      <c r="A62" s="42" t="s">
        <v>8</v>
      </c>
      <c r="B62" s="43" t="s">
        <v>32</v>
      </c>
      <c r="C62" s="48">
        <v>0.47066666666666679</v>
      </c>
      <c r="D62" s="76">
        <f>+'Data Introduction'!$E$17/Calculus!C62</f>
        <v>637.39376770538229</v>
      </c>
      <c r="E62" s="45">
        <f t="shared" si="30"/>
        <v>9.4133333333333361E-2</v>
      </c>
      <c r="F62" s="45">
        <f t="shared" si="31"/>
        <v>1.0132427672262754</v>
      </c>
      <c r="G62" s="46">
        <f t="shared" si="32"/>
        <v>3186.9688385269114</v>
      </c>
      <c r="H62" s="47">
        <f t="shared" si="33"/>
        <v>296.07909348441922</v>
      </c>
      <c r="I62" s="39" t="str">
        <f t="shared" si="34"/>
        <v/>
      </c>
      <c r="J62" s="41"/>
      <c r="K62" s="42" t="s">
        <v>8</v>
      </c>
      <c r="L62" s="43" t="s">
        <v>32</v>
      </c>
      <c r="M62" s="48">
        <v>0.37733333333333502</v>
      </c>
      <c r="N62" s="76">
        <f>+'Data Introduction'!$E$17/Calculus!M62</f>
        <v>795.0530035335654</v>
      </c>
      <c r="O62" s="45">
        <f t="shared" si="35"/>
        <v>7.5466666666667001E-2</v>
      </c>
      <c r="P62" s="45">
        <f t="shared" si="36"/>
        <v>0.81231643944769727</v>
      </c>
      <c r="Q62" s="46">
        <f t="shared" si="37"/>
        <v>3975.2650176678271</v>
      </c>
      <c r="R62" s="47">
        <f t="shared" si="38"/>
        <v>369.31420494699483</v>
      </c>
      <c r="S62" s="39" t="str">
        <f t="shared" si="39"/>
        <v/>
      </c>
      <c r="T62" s="41"/>
      <c r="U62" s="42"/>
      <c r="V62" s="43"/>
      <c r="W62" s="48"/>
      <c r="X62" s="44"/>
      <c r="Y62" s="45"/>
      <c r="Z62" s="45"/>
      <c r="AA62" s="46"/>
      <c r="AB62" s="47"/>
      <c r="AC62" s="39"/>
      <c r="AD62" s="41"/>
      <c r="AE62" s="42"/>
      <c r="AF62" s="43"/>
      <c r="AG62" s="48"/>
      <c r="AH62" s="44"/>
      <c r="AI62" s="45"/>
      <c r="AJ62" s="45"/>
      <c r="AK62" s="46"/>
      <c r="AL62" s="47"/>
      <c r="AM62" s="39"/>
    </row>
    <row r="63" spans="1:39" s="1" customFormat="1" ht="13.5">
      <c r="A63" s="49"/>
      <c r="B63" s="49"/>
      <c r="C63" s="50">
        <f>SUM(C57:C62)</f>
        <v>4.3820000000000006</v>
      </c>
      <c r="D63" s="51"/>
      <c r="E63" s="52">
        <f>SUM(E57:E62)</f>
        <v>0.87640000000000018</v>
      </c>
      <c r="F63" s="52">
        <f>SUM(F57:F62)</f>
        <v>9.4334910892044022</v>
      </c>
      <c r="G63" s="53">
        <f>1/(SUM(IF(ISERR(G57),0,1/G57),IF(ISERR(G58),0,1/G58),IF(ISERR(G59),0,1/G59),IF(ISERR(G60),0,1/G60),IF(ISERR(G61),0,1/G61),IF(ISERR(G62),0,1/G62))/COUNT(G57:G62))</f>
        <v>2053.8566864445456</v>
      </c>
      <c r="H63" s="53">
        <f>1/(SUM(IF(ISERR(H57),0,1/H57),IF(ISERR(H58),0,1/H58),IF(ISERR(H59),0,1/H59),IF(ISERR(H60),0,1/H60),IF(ISERR(H61),0,1/H61),IF(ISERR(H62),0,1/H62))/COUNT(H57:H62))</f>
        <v>190.80952989502509</v>
      </c>
      <c r="I63" s="41" t="s">
        <v>33</v>
      </c>
      <c r="J63" s="32"/>
      <c r="K63" s="49"/>
      <c r="L63" s="49"/>
      <c r="M63" s="50">
        <f>SUM(M57:M62)</f>
        <v>3.4306666666666654</v>
      </c>
      <c r="N63" s="51"/>
      <c r="O63" s="52">
        <f>SUM(O57:O62)</f>
        <v>0.68613333333333315</v>
      </c>
      <c r="P63" s="52">
        <f>SUM(P57:P62)</f>
        <v>7.3854777339184281</v>
      </c>
      <c r="Q63" s="53">
        <f>1/(SUM(IF(ISERR(Q57),0,1/Q57),IF(ISERR(Q58),0,1/Q58),IF(ISERR(Q59),0,1/Q59),IF(ISERR(Q60),0,1/Q60),IF(ISERR(Q61),0,1/Q61),IF(ISERR(Q62),0,1/Q62))/COUNT(Q57:Q62))</f>
        <v>2623.3968130586877</v>
      </c>
      <c r="R63" s="53">
        <f>1/(SUM(IF(ISERR(R57),0,1/R57),IF(ISERR(R58),0,1/R58),IF(ISERR(R59),0,1/R59),IF(ISERR(R60),0,1/R60),IF(ISERR(R61),0,1/R61),IF(ISERR(R62),0,1/R62))/COUNT(R57:R62))</f>
        <v>243.72153905946379</v>
      </c>
      <c r="S63" s="41" t="s">
        <v>33</v>
      </c>
      <c r="T63" s="41"/>
      <c r="U63" s="49"/>
      <c r="V63" s="49"/>
      <c r="W63" s="50"/>
      <c r="X63" s="51"/>
      <c r="Y63" s="52"/>
      <c r="Z63" s="52"/>
      <c r="AA63" s="53"/>
      <c r="AB63" s="53"/>
      <c r="AC63" s="41"/>
      <c r="AD63" s="41"/>
      <c r="AE63" s="49"/>
      <c r="AF63" s="49"/>
      <c r="AG63" s="50"/>
      <c r="AH63" s="51"/>
      <c r="AI63" s="52"/>
      <c r="AJ63" s="52"/>
      <c r="AK63" s="53"/>
      <c r="AL63" s="53"/>
      <c r="AM63" s="41"/>
    </row>
    <row r="64" spans="1:39" ht="13.5">
      <c r="A64" s="31" t="s">
        <v>70</v>
      </c>
      <c r="B64" s="31">
        <v>2</v>
      </c>
    </row>
    <row r="65" spans="1:39" ht="13.5" thickBot="1"/>
    <row r="66" spans="1:39" s="64" customFormat="1" ht="14.25" thickBot="1">
      <c r="A66" s="57" t="s">
        <v>71</v>
      </c>
      <c r="B66" s="58"/>
      <c r="C66" s="148" t="s">
        <v>21</v>
      </c>
      <c r="D66" s="149" t="s">
        <v>22</v>
      </c>
      <c r="E66" s="149" t="s">
        <v>23</v>
      </c>
      <c r="F66" s="149" t="s">
        <v>24</v>
      </c>
      <c r="G66" s="149" t="s">
        <v>25</v>
      </c>
      <c r="H66" s="150" t="s">
        <v>26</v>
      </c>
      <c r="I66" s="62"/>
      <c r="J66" s="63"/>
      <c r="K66" s="57"/>
      <c r="L66" s="58"/>
      <c r="M66" s="59"/>
      <c r="N66" s="60"/>
      <c r="O66" s="60"/>
      <c r="P66" s="60"/>
      <c r="Q66" s="60"/>
      <c r="R66" s="61"/>
      <c r="S66" s="62"/>
      <c r="T66" s="63"/>
      <c r="U66" s="57"/>
      <c r="V66" s="58"/>
      <c r="W66" s="59"/>
      <c r="X66" s="60"/>
      <c r="Y66" s="60"/>
      <c r="Z66" s="60"/>
      <c r="AA66" s="60"/>
      <c r="AB66" s="61"/>
      <c r="AC66" s="62"/>
      <c r="AD66" s="63"/>
      <c r="AE66" s="57"/>
      <c r="AF66" s="65"/>
      <c r="AG66" s="59"/>
      <c r="AH66" s="60"/>
      <c r="AI66" s="60"/>
      <c r="AJ66" s="60"/>
      <c r="AK66" s="60"/>
      <c r="AL66" s="61"/>
      <c r="AM66" s="62"/>
    </row>
    <row r="67" spans="1:39" s="1" customFormat="1">
      <c r="A67" s="33" t="s">
        <v>2</v>
      </c>
      <c r="B67" s="34" t="s">
        <v>28</v>
      </c>
      <c r="C67" s="75">
        <v>1.0873333333333335</v>
      </c>
      <c r="D67" s="76">
        <f>+'Data Introduction'!$E$7/Calculus!C67</f>
        <v>275.90435315757202</v>
      </c>
      <c r="E67" s="77">
        <f>C67/$E$13</f>
        <v>0.22936295879623125</v>
      </c>
      <c r="F67" s="77">
        <f>C67/$E$14</f>
        <v>2.4688423413941165</v>
      </c>
      <c r="G67" s="78">
        <f>D67*$E$13</f>
        <v>1307.9705702023296</v>
      </c>
      <c r="H67" s="78">
        <f>D67*$E$14</f>
        <v>121.51444220232983</v>
      </c>
      <c r="I67" s="39" t="str">
        <f>IF(H67=MIN($H$67:$H$72),"Minimum","")</f>
        <v/>
      </c>
      <c r="J67" s="32"/>
      <c r="K67" s="33"/>
      <c r="L67" s="34"/>
      <c r="M67" s="40"/>
      <c r="N67" s="35"/>
      <c r="O67" s="36"/>
      <c r="P67" s="36"/>
      <c r="Q67" s="37"/>
      <c r="R67" s="38"/>
      <c r="S67" s="39"/>
      <c r="T67" s="41"/>
      <c r="U67" s="33"/>
      <c r="V67" s="34"/>
      <c r="W67" s="40"/>
      <c r="X67" s="35"/>
      <c r="Y67" s="36"/>
      <c r="Z67" s="36"/>
      <c r="AA67" s="37"/>
      <c r="AB67" s="38"/>
      <c r="AC67" s="39"/>
      <c r="AD67" s="41"/>
      <c r="AE67" s="33"/>
      <c r="AF67" s="34"/>
      <c r="AG67" s="40"/>
      <c r="AH67" s="35"/>
      <c r="AI67" s="36"/>
      <c r="AJ67" s="36"/>
      <c r="AK67" s="37"/>
      <c r="AL67" s="38"/>
      <c r="AM67" s="39"/>
    </row>
    <row r="68" spans="1:39" s="1" customFormat="1">
      <c r="A68" s="73" t="s">
        <v>5</v>
      </c>
      <c r="B68" s="74" t="s">
        <v>29</v>
      </c>
      <c r="C68" s="75">
        <v>1.3853333333333315</v>
      </c>
      <c r="D68" s="76">
        <f>+'Data Introduction'!$E$9/Calculus!C68</f>
        <v>216.55437921077987</v>
      </c>
      <c r="E68" s="45">
        <f t="shared" ref="E68:E72" si="40">C68/$E$13</f>
        <v>0.292223315989312</v>
      </c>
      <c r="F68" s="45">
        <f t="shared" ref="F68:F72" si="41">C68/$E$14</f>
        <v>3.1454655949828121</v>
      </c>
      <c r="G68" s="46">
        <f t="shared" ref="G68:G72" si="42">D68*$E$13</f>
        <v>1026.612127045237</v>
      </c>
      <c r="H68" s="46">
        <f t="shared" ref="H68:H72" si="43">D68*$E$14</f>
        <v>95.375387503368728</v>
      </c>
      <c r="I68" s="39" t="str">
        <f t="shared" ref="I68:I72" si="44">IF(H68=MIN($H$67:$H$72),"Minimum","")</f>
        <v/>
      </c>
      <c r="J68" s="32"/>
      <c r="K68" s="73"/>
      <c r="L68" s="74"/>
      <c r="M68" s="75"/>
      <c r="N68" s="76"/>
      <c r="O68" s="77"/>
      <c r="P68" s="77"/>
      <c r="Q68" s="78"/>
      <c r="R68" s="79"/>
      <c r="S68" s="39"/>
      <c r="T68" s="41"/>
      <c r="U68" s="73"/>
      <c r="V68" s="74"/>
      <c r="W68" s="75"/>
      <c r="X68" s="76"/>
      <c r="Y68" s="77"/>
      <c r="Z68" s="77"/>
      <c r="AA68" s="78"/>
      <c r="AB68" s="79"/>
      <c r="AC68" s="39"/>
      <c r="AD68" s="41"/>
      <c r="AE68" s="73"/>
      <c r="AF68" s="74"/>
      <c r="AG68" s="75"/>
      <c r="AH68" s="76"/>
      <c r="AI68" s="77"/>
      <c r="AJ68" s="77"/>
      <c r="AK68" s="78"/>
      <c r="AL68" s="79"/>
      <c r="AM68" s="39"/>
    </row>
    <row r="69" spans="1:39" s="1" customFormat="1">
      <c r="A69" s="73" t="s">
        <v>6</v>
      </c>
      <c r="B69" s="74" t="s">
        <v>30</v>
      </c>
      <c r="C69" s="75">
        <v>1.4200000000000008</v>
      </c>
      <c r="D69" s="76">
        <f>+'Data Introduction'!$E$11/Calculus!C69</f>
        <v>211.2676056338027</v>
      </c>
      <c r="E69" s="45">
        <f t="shared" si="40"/>
        <v>0.29953593024891034</v>
      </c>
      <c r="F69" s="45">
        <f t="shared" si="41"/>
        <v>3.2241779197850828</v>
      </c>
      <c r="G69" s="46">
        <f t="shared" si="42"/>
        <v>1001.5492957746471</v>
      </c>
      <c r="H69" s="46">
        <f t="shared" si="43"/>
        <v>93.046974287323877</v>
      </c>
      <c r="I69" s="39" t="str">
        <f t="shared" si="44"/>
        <v>Minimum</v>
      </c>
      <c r="J69" s="32"/>
      <c r="K69" s="73"/>
      <c r="L69" s="74"/>
      <c r="M69" s="75"/>
      <c r="N69" s="76"/>
      <c r="O69" s="77"/>
      <c r="P69" s="77"/>
      <c r="Q69" s="78"/>
      <c r="R69" s="79"/>
      <c r="S69" s="39"/>
      <c r="T69" s="41"/>
      <c r="U69" s="73"/>
      <c r="V69" s="74"/>
      <c r="W69" s="75"/>
      <c r="X69" s="76"/>
      <c r="Y69" s="77"/>
      <c r="Z69" s="77"/>
      <c r="AA69" s="78"/>
      <c r="AB69" s="79"/>
      <c r="AC69" s="39"/>
      <c r="AD69" s="41"/>
      <c r="AE69" s="73"/>
      <c r="AF69" s="74"/>
      <c r="AG69" s="75"/>
      <c r="AH69" s="76"/>
      <c r="AI69" s="77"/>
      <c r="AJ69" s="77"/>
      <c r="AK69" s="78"/>
      <c r="AL69" s="79"/>
      <c r="AM69" s="39"/>
    </row>
    <row r="70" spans="1:39" s="1" customFormat="1">
      <c r="A70" s="42" t="s">
        <v>54</v>
      </c>
      <c r="B70" s="43" t="s">
        <v>65</v>
      </c>
      <c r="C70" s="48">
        <v>0.66666666666666663</v>
      </c>
      <c r="D70" s="76">
        <f>+'Data Introduction'!$E$13/Calculus!C70</f>
        <v>450</v>
      </c>
      <c r="E70" s="45">
        <f t="shared" si="40"/>
        <v>0.14062719729995782</v>
      </c>
      <c r="F70" s="45">
        <f t="shared" si="41"/>
        <v>1.5136985538897094</v>
      </c>
      <c r="G70" s="46">
        <f t="shared" si="42"/>
        <v>2133.2999999999997</v>
      </c>
      <c r="H70" s="46">
        <f t="shared" si="43"/>
        <v>198.19005523199996</v>
      </c>
      <c r="I70" s="39" t="str">
        <f t="shared" si="44"/>
        <v/>
      </c>
      <c r="J70" s="32"/>
      <c r="K70" s="42"/>
      <c r="L70" s="43"/>
      <c r="M70" s="48"/>
      <c r="N70" s="76"/>
      <c r="O70" s="45"/>
      <c r="P70" s="45"/>
      <c r="Q70" s="46"/>
      <c r="R70" s="47"/>
      <c r="S70" s="39"/>
      <c r="T70" s="41"/>
      <c r="U70" s="42"/>
      <c r="V70" s="43"/>
      <c r="W70" s="48"/>
      <c r="X70" s="76"/>
      <c r="Y70" s="45"/>
      <c r="Z70" s="45"/>
      <c r="AA70" s="46"/>
      <c r="AB70" s="47"/>
      <c r="AC70" s="39"/>
      <c r="AD70" s="41"/>
      <c r="AE70" s="42"/>
      <c r="AF70" s="43"/>
      <c r="AG70" s="48"/>
      <c r="AH70" s="76"/>
      <c r="AI70" s="45"/>
      <c r="AJ70" s="45"/>
      <c r="AK70" s="46"/>
      <c r="AL70" s="47"/>
      <c r="AM70" s="39"/>
    </row>
    <row r="71" spans="1:39" s="1" customFormat="1">
      <c r="A71" s="42" t="s">
        <v>7</v>
      </c>
      <c r="B71" s="43" t="s">
        <v>31</v>
      </c>
      <c r="C71" s="48">
        <v>4.0666666666667572E-2</v>
      </c>
      <c r="D71" s="76">
        <f>+'Data Introduction'!$E$15/Calculus!C71</f>
        <v>7377.0491803277046</v>
      </c>
      <c r="E71" s="45">
        <f t="shared" si="40"/>
        <v>8.5782590352976185E-3</v>
      </c>
      <c r="F71" s="45">
        <f t="shared" si="41"/>
        <v>9.2335611787274327E-2</v>
      </c>
      <c r="G71" s="46">
        <f t="shared" si="42"/>
        <v>34972.131147540196</v>
      </c>
      <c r="H71" s="46">
        <f t="shared" si="43"/>
        <v>3249.0172988851732</v>
      </c>
      <c r="I71" s="39" t="str">
        <f t="shared" si="44"/>
        <v/>
      </c>
      <c r="J71" s="32"/>
      <c r="K71" s="42"/>
      <c r="L71" s="43"/>
      <c r="M71" s="48"/>
      <c r="N71" s="76"/>
      <c r="O71" s="45"/>
      <c r="P71" s="45"/>
      <c r="Q71" s="46"/>
      <c r="R71" s="47"/>
      <c r="S71" s="39"/>
      <c r="T71" s="41"/>
      <c r="U71" s="42"/>
      <c r="V71" s="43"/>
      <c r="W71" s="48"/>
      <c r="X71" s="76"/>
      <c r="Y71" s="45"/>
      <c r="Z71" s="45"/>
      <c r="AA71" s="46"/>
      <c r="AB71" s="47"/>
      <c r="AC71" s="39"/>
      <c r="AD71" s="41"/>
      <c r="AE71" s="42"/>
      <c r="AF71" s="43"/>
      <c r="AG71" s="48"/>
      <c r="AH71" s="76"/>
      <c r="AI71" s="45"/>
      <c r="AJ71" s="45"/>
      <c r="AK71" s="46"/>
      <c r="AL71" s="47"/>
      <c r="AM71" s="39"/>
    </row>
    <row r="72" spans="1:39" s="1" customFormat="1">
      <c r="A72" s="42" t="s">
        <v>8</v>
      </c>
      <c r="B72" s="43" t="s">
        <v>32</v>
      </c>
      <c r="C72" s="48">
        <v>0.51866666666666672</v>
      </c>
      <c r="D72" s="76">
        <f>+'Data Introduction'!$E$17/Calculus!C72</f>
        <v>578.40616966580967</v>
      </c>
      <c r="E72" s="45">
        <f t="shared" si="40"/>
        <v>0.1094079594993672</v>
      </c>
      <c r="F72" s="45">
        <f t="shared" si="41"/>
        <v>1.1776574749261941</v>
      </c>
      <c r="G72" s="46">
        <f t="shared" si="42"/>
        <v>2742.0308483290478</v>
      </c>
      <c r="H72" s="46">
        <f t="shared" si="43"/>
        <v>254.74300158354748</v>
      </c>
      <c r="I72" s="39" t="str">
        <f t="shared" si="44"/>
        <v/>
      </c>
      <c r="J72" s="32"/>
      <c r="K72" s="42"/>
      <c r="L72" s="43"/>
      <c r="M72" s="48"/>
      <c r="N72" s="76"/>
      <c r="O72" s="45"/>
      <c r="P72" s="45"/>
      <c r="Q72" s="46"/>
      <c r="R72" s="47"/>
      <c r="S72" s="39"/>
      <c r="T72" s="41"/>
      <c r="U72" s="42"/>
      <c r="V72" s="43"/>
      <c r="W72" s="48"/>
      <c r="X72" s="76"/>
      <c r="Y72" s="45"/>
      <c r="Z72" s="45"/>
      <c r="AA72" s="46"/>
      <c r="AB72" s="47"/>
      <c r="AC72" s="39"/>
      <c r="AD72" s="41"/>
      <c r="AE72" s="42"/>
      <c r="AF72" s="43"/>
      <c r="AG72" s="48"/>
      <c r="AH72" s="76"/>
      <c r="AI72" s="45"/>
      <c r="AJ72" s="45"/>
      <c r="AK72" s="46"/>
      <c r="AL72" s="47"/>
      <c r="AM72" s="39"/>
    </row>
    <row r="73" spans="1:39" s="1" customFormat="1" ht="13.5">
      <c r="A73" s="66"/>
      <c r="B73" s="66"/>
      <c r="C73" s="50">
        <f>SUM(C67:C72)</f>
        <v>5.1186666666666669</v>
      </c>
      <c r="D73" s="51"/>
      <c r="E73" s="52">
        <f>SUM(E67:E72)</f>
        <v>1.0797356208690763</v>
      </c>
      <c r="F73" s="52">
        <f>SUM(F67:F72)</f>
        <v>11.622177496765188</v>
      </c>
      <c r="G73" s="53">
        <f>1/(SUM(IF(ISERR(G67),0,1/G67),IF(ISERR(G68),0,1/G68),IF(ISERR(G69),0,1/G69),IF(ISERR(G70),0,1/G70),IF(ISERR(G71),0,1/G71),IF(ISERR(G72),0,1/G72))/COUNT(G67:G72))</f>
        <v>1667.0747590518363</v>
      </c>
      <c r="H73" s="53">
        <f>1/(SUM(IF(ISERR(H67),0,1/H67),IF(ISERR(H68),0,1/H68),IF(ISERR(H69),0,1/H69),IF(ISERR(H70),0,1/H70),IF(ISERR(H71),0,1/H71),IF(ISERR(H72),0,1/H72))/COUNT(H67:H72))</f>
        <v>154.87631302318309</v>
      </c>
      <c r="I73" s="41" t="s">
        <v>33</v>
      </c>
      <c r="J73" s="32"/>
      <c r="K73" s="49"/>
      <c r="L73" s="49"/>
      <c r="M73" s="50"/>
      <c r="N73" s="51"/>
      <c r="O73" s="52"/>
      <c r="P73" s="52"/>
      <c r="Q73" s="53"/>
      <c r="R73" s="53"/>
      <c r="S73" s="41"/>
      <c r="T73" s="41"/>
      <c r="U73" s="49"/>
      <c r="V73" s="49"/>
      <c r="W73" s="50"/>
      <c r="X73" s="51"/>
      <c r="Y73" s="52"/>
      <c r="Z73" s="52"/>
      <c r="AA73" s="53"/>
      <c r="AB73" s="53"/>
      <c r="AC73" s="41"/>
      <c r="AD73" s="41"/>
      <c r="AE73" s="66"/>
      <c r="AF73" s="66"/>
      <c r="AG73" s="50"/>
      <c r="AH73" s="51"/>
      <c r="AI73" s="52"/>
      <c r="AJ73" s="52"/>
      <c r="AK73" s="53"/>
      <c r="AL73" s="53"/>
      <c r="AM73" s="41"/>
    </row>
    <row r="74" spans="1:39" ht="14.25" thickBot="1">
      <c r="A74" s="31" t="s">
        <v>76</v>
      </c>
    </row>
    <row r="75" spans="1:39" s="64" customFormat="1" ht="14.25" thickBot="1">
      <c r="A75" s="57" t="s">
        <v>77</v>
      </c>
      <c r="B75" s="58"/>
      <c r="C75" s="59" t="s">
        <v>21</v>
      </c>
      <c r="D75" s="60" t="s">
        <v>22</v>
      </c>
      <c r="E75" s="60" t="s">
        <v>23</v>
      </c>
      <c r="F75" s="60" t="s">
        <v>24</v>
      </c>
      <c r="G75" s="60" t="s">
        <v>25</v>
      </c>
      <c r="H75" s="61" t="s">
        <v>26</v>
      </c>
      <c r="I75" s="62"/>
      <c r="J75" s="63"/>
      <c r="K75" s="57"/>
      <c r="L75" s="58"/>
      <c r="M75" s="59"/>
      <c r="N75" s="60"/>
      <c r="O75" s="60"/>
      <c r="P75" s="60"/>
      <c r="Q75" s="60"/>
      <c r="R75" s="61"/>
      <c r="S75" s="62"/>
      <c r="T75" s="63"/>
      <c r="U75" s="57"/>
      <c r="V75" s="58"/>
      <c r="W75" s="59"/>
      <c r="X75" s="60"/>
      <c r="Y75" s="60"/>
      <c r="Z75" s="60"/>
      <c r="AA75" s="60"/>
      <c r="AB75" s="61"/>
      <c r="AC75" s="62"/>
      <c r="AD75" s="63"/>
      <c r="AE75" s="57"/>
      <c r="AF75" s="65"/>
      <c r="AG75" s="59"/>
      <c r="AH75" s="60"/>
      <c r="AI75" s="60"/>
      <c r="AJ75" s="60"/>
      <c r="AK75" s="60"/>
      <c r="AL75" s="61"/>
      <c r="AM75" s="62"/>
    </row>
    <row r="76" spans="1:39" s="1" customFormat="1">
      <c r="A76" s="33" t="s">
        <v>2</v>
      </c>
      <c r="B76" s="34" t="s">
        <v>28</v>
      </c>
      <c r="C76" s="40">
        <v>0.33066666666666716</v>
      </c>
      <c r="D76" s="35">
        <f>+'Data Introduction'!$E$7/Calculus!C76</f>
        <v>907.25806451612766</v>
      </c>
      <c r="E76" s="36">
        <f>C76/$E$17</f>
        <v>0.11638639030113432</v>
      </c>
      <c r="F76" s="36">
        <f>C76/$E$18</f>
        <v>1.2527726789256233</v>
      </c>
      <c r="G76" s="37">
        <f>D76*$E$17</f>
        <v>2577.6209677419315</v>
      </c>
      <c r="H76" s="38">
        <f>D76*$E$18</f>
        <v>239.46882387096736</v>
      </c>
      <c r="I76" s="39" t="str">
        <f>IF(H76=MIN($H$76:$H$81),"Minimum","")</f>
        <v/>
      </c>
      <c r="J76" s="32"/>
      <c r="K76" s="33"/>
      <c r="L76" s="34"/>
      <c r="M76" s="40"/>
      <c r="N76" s="35"/>
      <c r="O76" s="36"/>
      <c r="P76" s="36"/>
      <c r="Q76" s="37"/>
      <c r="R76" s="38"/>
      <c r="S76" s="39"/>
      <c r="T76" s="41"/>
      <c r="U76" s="33"/>
      <c r="V76" s="34"/>
      <c r="W76" s="40"/>
      <c r="X76" s="35"/>
      <c r="Y76" s="36"/>
      <c r="Z76" s="36"/>
      <c r="AA76" s="37"/>
      <c r="AB76" s="38"/>
      <c r="AC76" s="39"/>
      <c r="AD76" s="41"/>
      <c r="AE76" s="33"/>
      <c r="AF76" s="34"/>
      <c r="AG76" s="40"/>
      <c r="AH76" s="35"/>
      <c r="AI76" s="36"/>
      <c r="AJ76" s="36"/>
      <c r="AK76" s="37"/>
      <c r="AL76" s="38"/>
      <c r="AM76" s="39"/>
    </row>
    <row r="77" spans="1:39" s="1" customFormat="1">
      <c r="A77" s="73" t="s">
        <v>5</v>
      </c>
      <c r="B77" s="74" t="s">
        <v>29</v>
      </c>
      <c r="C77" s="75">
        <v>0.69155555555555315</v>
      </c>
      <c r="D77" s="76">
        <f>+'Data Introduction'!$E$9/Calculus!C77</f>
        <v>433.80462724935882</v>
      </c>
      <c r="E77" s="45">
        <f t="shared" ref="E77:E81" si="45">C77/$E$17</f>
        <v>0.24341024638247863</v>
      </c>
      <c r="F77" s="45">
        <f t="shared" ref="F77:F81" si="46">C77/$E$18</f>
        <v>2.620046086570242</v>
      </c>
      <c r="G77" s="46">
        <f t="shared" ref="G77:G81" si="47">D77*$E$17</f>
        <v>1232.4871465295673</v>
      </c>
      <c r="H77" s="47">
        <f t="shared" ref="H77:H81" si="48">D77*$E$18</f>
        <v>114.50180267352223</v>
      </c>
      <c r="I77" s="39" t="str">
        <f>IF(H77=MIN($H$76:$H$81),"Minimum","")</f>
        <v>Minimum</v>
      </c>
      <c r="J77" s="32"/>
      <c r="K77" s="73"/>
      <c r="L77" s="74"/>
      <c r="M77" s="75"/>
      <c r="N77" s="76"/>
      <c r="O77" s="77"/>
      <c r="P77" s="77"/>
      <c r="Q77" s="78"/>
      <c r="R77" s="79"/>
      <c r="S77" s="39"/>
      <c r="T77" s="41"/>
      <c r="U77" s="73"/>
      <c r="V77" s="74"/>
      <c r="W77" s="75"/>
      <c r="X77" s="76"/>
      <c r="Y77" s="77"/>
      <c r="Z77" s="77"/>
      <c r="AA77" s="78"/>
      <c r="AB77" s="79"/>
      <c r="AC77" s="39"/>
      <c r="AD77" s="41"/>
      <c r="AE77" s="73"/>
      <c r="AF77" s="74"/>
      <c r="AG77" s="75"/>
      <c r="AH77" s="76"/>
      <c r="AI77" s="77"/>
      <c r="AJ77" s="77"/>
      <c r="AK77" s="78"/>
      <c r="AL77" s="79"/>
      <c r="AM77" s="39"/>
    </row>
    <row r="78" spans="1:39" s="1" customFormat="1">
      <c r="A78" s="73" t="s">
        <v>6</v>
      </c>
      <c r="B78" s="74" t="s">
        <v>30</v>
      </c>
      <c r="C78" s="75">
        <v>0.15355555555555675</v>
      </c>
      <c r="D78" s="76">
        <f>+'Data Introduction'!$E$11/Calculus!C78</f>
        <v>1953.6903039073654</v>
      </c>
      <c r="E78" s="45">
        <f t="shared" si="45"/>
        <v>5.4047712162691074E-2</v>
      </c>
      <c r="F78" s="45">
        <f t="shared" si="46"/>
        <v>0.58176473194731926</v>
      </c>
      <c r="G78" s="46">
        <f t="shared" si="47"/>
        <v>5550.651230101259</v>
      </c>
      <c r="H78" s="47">
        <f t="shared" si="48"/>
        <v>515.67237325614644</v>
      </c>
      <c r="I78" s="39" t="str">
        <f t="shared" ref="I78:I81" si="49">IF(H78=MIN($H$76:$H$81),"Minimum","")</f>
        <v/>
      </c>
      <c r="J78" s="32"/>
      <c r="K78" s="73"/>
      <c r="L78" s="74"/>
      <c r="M78" s="75"/>
      <c r="N78" s="76"/>
      <c r="O78" s="77"/>
      <c r="P78" s="77"/>
      <c r="Q78" s="78"/>
      <c r="R78" s="79"/>
      <c r="S78" s="39"/>
      <c r="T78" s="41"/>
      <c r="U78" s="73"/>
      <c r="V78" s="74"/>
      <c r="W78" s="75"/>
      <c r="X78" s="76"/>
      <c r="Y78" s="77"/>
      <c r="Z78" s="77"/>
      <c r="AA78" s="78"/>
      <c r="AB78" s="79"/>
      <c r="AC78" s="39"/>
      <c r="AD78" s="41"/>
      <c r="AE78" s="73"/>
      <c r="AF78" s="74"/>
      <c r="AG78" s="75"/>
      <c r="AH78" s="76"/>
      <c r="AI78" s="77"/>
      <c r="AJ78" s="77"/>
      <c r="AK78" s="78"/>
      <c r="AL78" s="79"/>
      <c r="AM78" s="39"/>
    </row>
    <row r="79" spans="1:39" s="1" customFormat="1">
      <c r="A79" s="42" t="s">
        <v>54</v>
      </c>
      <c r="B79" s="43" t="s">
        <v>65</v>
      </c>
      <c r="C79" s="48">
        <v>0.55755555555555814</v>
      </c>
      <c r="D79" s="76">
        <f>+'Data Introduction'!$E$13/Calculus!C79</f>
        <v>538.06297329613142</v>
      </c>
      <c r="E79" s="45">
        <f t="shared" si="45"/>
        <v>0.19624560031286756</v>
      </c>
      <c r="F79" s="45">
        <f t="shared" si="46"/>
        <v>2.112370061441128</v>
      </c>
      <c r="G79" s="46">
        <f t="shared" si="47"/>
        <v>1528.6966919091201</v>
      </c>
      <c r="H79" s="47">
        <f t="shared" si="48"/>
        <v>142.02056991630064</v>
      </c>
      <c r="I79" s="39" t="str">
        <f t="shared" si="49"/>
        <v/>
      </c>
      <c r="J79" s="32"/>
      <c r="K79" s="42"/>
      <c r="L79" s="43"/>
      <c r="M79" s="48"/>
      <c r="N79" s="76"/>
      <c r="O79" s="45"/>
      <c r="P79" s="45"/>
      <c r="Q79" s="46"/>
      <c r="R79" s="47"/>
      <c r="S79" s="39"/>
      <c r="T79" s="41"/>
      <c r="U79" s="42"/>
      <c r="V79" s="43"/>
      <c r="W79" s="48"/>
      <c r="X79" s="76"/>
      <c r="Y79" s="45"/>
      <c r="Z79" s="45"/>
      <c r="AA79" s="46"/>
      <c r="AB79" s="47"/>
      <c r="AC79" s="39"/>
      <c r="AD79" s="41"/>
      <c r="AE79" s="42"/>
      <c r="AF79" s="43"/>
      <c r="AG79" s="48"/>
      <c r="AH79" s="76"/>
      <c r="AI79" s="45"/>
      <c r="AJ79" s="45"/>
      <c r="AK79" s="46"/>
      <c r="AL79" s="47"/>
      <c r="AM79" s="39"/>
    </row>
    <row r="80" spans="1:39" s="1" customFormat="1">
      <c r="A80" s="42" t="s">
        <v>7</v>
      </c>
      <c r="B80" s="43" t="s">
        <v>31</v>
      </c>
      <c r="C80" s="48">
        <v>0.37411111111111195</v>
      </c>
      <c r="D80" s="76">
        <f>+'Data Introduction'!$E$15/Calculus!C80</f>
        <v>801.90080190080016</v>
      </c>
      <c r="E80" s="45">
        <f t="shared" si="45"/>
        <v>0.131677747360188</v>
      </c>
      <c r="F80" s="45">
        <f t="shared" si="46"/>
        <v>1.417367476459199</v>
      </c>
      <c r="G80" s="46">
        <f t="shared" si="47"/>
        <v>2278.2892782892732</v>
      </c>
      <c r="H80" s="47">
        <f t="shared" si="48"/>
        <v>211.65999995247947</v>
      </c>
      <c r="I80" s="39" t="str">
        <f t="shared" si="49"/>
        <v/>
      </c>
      <c r="J80" s="32"/>
      <c r="K80" s="42"/>
      <c r="L80" s="43"/>
      <c r="M80" s="48"/>
      <c r="N80" s="76"/>
      <c r="O80" s="45"/>
      <c r="P80" s="45"/>
      <c r="Q80" s="46"/>
      <c r="R80" s="47"/>
      <c r="S80" s="39"/>
      <c r="T80" s="41"/>
      <c r="U80" s="42"/>
      <c r="V80" s="43"/>
      <c r="W80" s="48"/>
      <c r="X80" s="76"/>
      <c r="Y80" s="45"/>
      <c r="Z80" s="45"/>
      <c r="AA80" s="46"/>
      <c r="AB80" s="47"/>
      <c r="AC80" s="39"/>
      <c r="AD80" s="41"/>
      <c r="AE80" s="42"/>
      <c r="AF80" s="43"/>
      <c r="AG80" s="48"/>
      <c r="AH80" s="76"/>
      <c r="AI80" s="45"/>
      <c r="AJ80" s="45"/>
      <c r="AK80" s="46"/>
      <c r="AL80" s="47"/>
      <c r="AM80" s="39"/>
    </row>
    <row r="81" spans="1:39" s="1" customFormat="1">
      <c r="A81" s="42" t="s">
        <v>8</v>
      </c>
      <c r="B81" s="43" t="s">
        <v>32</v>
      </c>
      <c r="C81" s="48">
        <v>0.34611111111110993</v>
      </c>
      <c r="D81" s="76">
        <f>+'Data Introduction'!$E$17/Calculus!C81</f>
        <v>866.77367576244274</v>
      </c>
      <c r="E81" s="45">
        <f t="shared" si="45"/>
        <v>0.12182244818146223</v>
      </c>
      <c r="F81" s="45">
        <f t="shared" si="46"/>
        <v>1.3112859189695218</v>
      </c>
      <c r="G81" s="46">
        <f t="shared" si="47"/>
        <v>2462.6003210272956</v>
      </c>
      <c r="H81" s="47">
        <f t="shared" si="48"/>
        <v>228.78305612841166</v>
      </c>
      <c r="I81" s="39" t="str">
        <f t="shared" si="49"/>
        <v/>
      </c>
      <c r="J81" s="32"/>
      <c r="K81" s="42"/>
      <c r="L81" s="43"/>
      <c r="M81" s="48"/>
      <c r="N81" s="76"/>
      <c r="O81" s="45"/>
      <c r="P81" s="45"/>
      <c r="Q81" s="46"/>
      <c r="R81" s="47"/>
      <c r="S81" s="39"/>
      <c r="T81" s="41"/>
      <c r="U81" s="42"/>
      <c r="V81" s="43"/>
      <c r="W81" s="48"/>
      <c r="X81" s="76"/>
      <c r="Y81" s="45"/>
      <c r="Z81" s="45"/>
      <c r="AA81" s="46"/>
      <c r="AB81" s="47"/>
      <c r="AC81" s="39"/>
      <c r="AD81" s="41"/>
      <c r="AE81" s="42"/>
      <c r="AF81" s="43"/>
      <c r="AG81" s="48"/>
      <c r="AH81" s="76"/>
      <c r="AI81" s="45"/>
      <c r="AJ81" s="45"/>
      <c r="AK81" s="46"/>
      <c r="AL81" s="47"/>
      <c r="AM81" s="39"/>
    </row>
    <row r="82" spans="1:39" s="1" customFormat="1" ht="13.5">
      <c r="A82" s="66"/>
      <c r="B82" s="66"/>
      <c r="C82" s="50">
        <f>SUM(C76:C81)</f>
        <v>2.4535555555555568</v>
      </c>
      <c r="D82" s="51"/>
      <c r="E82" s="52">
        <f>SUM(E76:E81)</f>
        <v>0.86359014470082185</v>
      </c>
      <c r="F82" s="52">
        <f>SUM(F76:F81)</f>
        <v>9.2956069543130333</v>
      </c>
      <c r="G82" s="53">
        <f>1/(SUM(IF(ISERR(G76),0,1/G76),IF(ISERR(G77),0,1/G77),IF(ISERR(G78),0,1/G78),IF(ISERR(G79),0,1/G79),IF(ISERR(G80),0,1/G80),IF(ISERR(G81),0,1/G81))/COUNT(G76:G81))</f>
        <v>2084.3220722760607</v>
      </c>
      <c r="H82" s="53">
        <f>1/(SUM(IF(ISERR(H76),0,1/H76),IF(ISERR(H77),0,1/H77),IF(ISERR(H78),0,1/H78),IF(ISERR(H79),0,1/H79),IF(ISERR(H80),0,1/H80),IF(ISERR(H81),0,1/H81))/COUNT(H76:H81))</f>
        <v>193.63985685354578</v>
      </c>
      <c r="I82" s="41" t="s">
        <v>33</v>
      </c>
      <c r="J82" s="32"/>
      <c r="K82" s="49"/>
      <c r="L82" s="49"/>
      <c r="M82" s="50"/>
      <c r="N82" s="51"/>
      <c r="O82" s="52"/>
      <c r="P82" s="52"/>
      <c r="Q82" s="53"/>
      <c r="R82" s="53"/>
      <c r="S82" s="41"/>
      <c r="T82" s="41"/>
      <c r="U82" s="49"/>
      <c r="V82" s="49"/>
      <c r="W82" s="50"/>
      <c r="X82" s="51"/>
      <c r="Y82" s="52"/>
      <c r="Z82" s="52"/>
      <c r="AA82" s="53"/>
      <c r="AB82" s="53"/>
      <c r="AC82" s="41"/>
      <c r="AD82" s="41"/>
      <c r="AE82" s="66"/>
      <c r="AF82" s="66"/>
      <c r="AG82" s="50"/>
      <c r="AH82" s="51"/>
      <c r="AI82" s="52"/>
      <c r="AJ82" s="52"/>
      <c r="AK82" s="53"/>
      <c r="AL82" s="53"/>
      <c r="AM82" s="41"/>
    </row>
    <row r="84" spans="1:39" ht="14.25" thickBot="1">
      <c r="A84" s="31" t="s">
        <v>80</v>
      </c>
    </row>
    <row r="85" spans="1:39" ht="14.25" thickBot="1">
      <c r="A85" s="57" t="s">
        <v>81</v>
      </c>
      <c r="B85" s="58"/>
      <c r="C85" s="59" t="s">
        <v>21</v>
      </c>
      <c r="D85" s="60" t="s">
        <v>22</v>
      </c>
      <c r="E85" s="60" t="s">
        <v>23</v>
      </c>
      <c r="F85" s="60" t="s">
        <v>24</v>
      </c>
      <c r="G85" s="60" t="s">
        <v>25</v>
      </c>
      <c r="H85" s="61" t="s">
        <v>26</v>
      </c>
      <c r="I85" s="62"/>
    </row>
    <row r="86" spans="1:39">
      <c r="A86" s="33" t="s">
        <v>2</v>
      </c>
      <c r="B86" s="34" t="s">
        <v>28</v>
      </c>
      <c r="C86" s="40">
        <v>0.93933333333333169</v>
      </c>
      <c r="D86" s="35">
        <f>+'Data Introduction'!$E$7/Calculus!C86</f>
        <v>319.37544357700551</v>
      </c>
      <c r="E86" s="36">
        <f>C86/$E$21</f>
        <v>0.19336688014638576</v>
      </c>
      <c r="F86" s="36">
        <f>C86/$E$22</f>
        <v>2.0813837754543423</v>
      </c>
      <c r="G86" s="37">
        <f>D86*$E$21</f>
        <v>1551.4549325762978</v>
      </c>
      <c r="H86" s="38">
        <f>D86*$E$22</f>
        <v>144.13487965933311</v>
      </c>
      <c r="I86" s="39" t="str">
        <f>IF(H86=MIN($H$86:$H$91),"Minimum","")</f>
        <v/>
      </c>
    </row>
    <row r="87" spans="1:39">
      <c r="A87" s="73" t="s">
        <v>5</v>
      </c>
      <c r="B87" s="74" t="s">
        <v>29</v>
      </c>
      <c r="C87" s="75">
        <v>1.5646666666666686</v>
      </c>
      <c r="D87" s="76">
        <f>+'Data Introduction'!$E$9/Calculus!C87</f>
        <v>191.7341286749039</v>
      </c>
      <c r="E87" s="45">
        <f t="shared" ref="E87:E91" si="50">C87/$E$21</f>
        <v>0.32209515096065916</v>
      </c>
      <c r="F87" s="45">
        <f t="shared" ref="F87:F91" si="51">C87/$E$22</f>
        <v>3.4670033505971296</v>
      </c>
      <c r="G87" s="46">
        <f t="shared" ref="G87:G91" si="52">D87*$E$21</f>
        <v>931.40178951853318</v>
      </c>
      <c r="H87" s="47">
        <f t="shared" ref="H87:H91" si="53">D87*$E$22</f>
        <v>86.530057707711862</v>
      </c>
      <c r="I87" s="39" t="str">
        <f>IF(H87=MIN($H$86:$H$91),"Minimum","")</f>
        <v>Minimum</v>
      </c>
    </row>
    <row r="88" spans="1:39">
      <c r="A88" s="73" t="s">
        <v>6</v>
      </c>
      <c r="B88" s="74" t="s">
        <v>30</v>
      </c>
      <c r="C88" s="75">
        <v>0.60133333333333205</v>
      </c>
      <c r="D88" s="76">
        <f>+'Data Introduction'!$E$11/Calculus!C88</f>
        <v>498.8913525498902</v>
      </c>
      <c r="E88" s="45">
        <f t="shared" si="50"/>
        <v>0.12378774016468409</v>
      </c>
      <c r="F88" s="45">
        <f t="shared" si="51"/>
        <v>1.3324401458195996</v>
      </c>
      <c r="G88" s="46">
        <f t="shared" si="52"/>
        <v>2423.5033259423553</v>
      </c>
      <c r="H88" s="47">
        <f t="shared" si="53"/>
        <v>225.15082643015566</v>
      </c>
      <c r="I88" s="39" t="str">
        <f t="shared" ref="I88:I91" si="54">IF(H88=MIN($H$86:$H$91),"Minimum","")</f>
        <v/>
      </c>
    </row>
    <row r="89" spans="1:39">
      <c r="A89" s="42" t="s">
        <v>54</v>
      </c>
      <c r="B89" s="43" t="s">
        <v>65</v>
      </c>
      <c r="C89" s="48">
        <v>0.85933333333333239</v>
      </c>
      <c r="D89" s="76">
        <f>+'Data Introduction'!$E$13/Calculus!C89</f>
        <v>349.10783553142011</v>
      </c>
      <c r="E89" s="45">
        <f t="shared" si="50"/>
        <v>0.17689844464775828</v>
      </c>
      <c r="F89" s="45">
        <f t="shared" si="51"/>
        <v>1.9041190110437536</v>
      </c>
      <c r="G89" s="46">
        <f t="shared" si="52"/>
        <v>1695.8882854926319</v>
      </c>
      <c r="H89" s="47">
        <f t="shared" si="53"/>
        <v>157.5531772226534</v>
      </c>
      <c r="I89" s="39" t="str">
        <f t="shared" si="54"/>
        <v/>
      </c>
    </row>
    <row r="90" spans="1:39">
      <c r="A90" s="42" t="s">
        <v>7</v>
      </c>
      <c r="B90" s="43" t="s">
        <v>31</v>
      </c>
      <c r="C90" s="48">
        <v>0.42800000000000105</v>
      </c>
      <c r="D90" s="76">
        <f>+'Data Introduction'!$E$15/Calculus!C90</f>
        <v>700.93457943925057</v>
      </c>
      <c r="E90" s="45">
        <f t="shared" si="50"/>
        <v>8.8106129917658038E-2</v>
      </c>
      <c r="F90" s="45">
        <f t="shared" si="51"/>
        <v>0.94836648959665948</v>
      </c>
      <c r="G90" s="46">
        <f t="shared" si="52"/>
        <v>3404.9844236760036</v>
      </c>
      <c r="H90" s="47">
        <f t="shared" si="53"/>
        <v>316.33340411214868</v>
      </c>
      <c r="I90" s="39" t="str">
        <f t="shared" si="54"/>
        <v/>
      </c>
    </row>
    <row r="91" spans="1:39">
      <c r="A91" s="42" t="s">
        <v>8</v>
      </c>
      <c r="B91" s="43" t="s">
        <v>32</v>
      </c>
      <c r="C91" s="48">
        <v>0.64533333333333376</v>
      </c>
      <c r="D91" s="76">
        <f>+'Data Introduction'!$E$17/Calculus!C91</f>
        <v>464.87603305785092</v>
      </c>
      <c r="E91" s="45">
        <f t="shared" si="50"/>
        <v>0.13284537968892965</v>
      </c>
      <c r="F91" s="45">
        <f t="shared" si="51"/>
        <v>1.429935766245428</v>
      </c>
      <c r="G91" s="46">
        <f t="shared" si="52"/>
        <v>2258.2644628099156</v>
      </c>
      <c r="H91" s="47">
        <f t="shared" si="53"/>
        <v>209.79963371900811</v>
      </c>
      <c r="I91" s="39" t="str">
        <f t="shared" si="54"/>
        <v/>
      </c>
    </row>
    <row r="92" spans="1:39" ht="13.5">
      <c r="A92" s="66"/>
      <c r="B92" s="66"/>
      <c r="C92" s="50">
        <f>SUM(C86:C91)</f>
        <v>5.0380000000000003</v>
      </c>
      <c r="D92" s="51"/>
      <c r="E92" s="52">
        <f>SUM(E86:E91)</f>
        <v>1.037099725526075</v>
      </c>
      <c r="F92" s="52">
        <f>SUM(F86:F91)</f>
        <v>11.163248538756914</v>
      </c>
      <c r="G92" s="53">
        <f>1/(SUM(IF(ISERR(G86),0,1/G86),IF(ISERR(G87),0,1/G87),IF(ISERR(G88),0,1/G88),IF(ISERR(G89),0,1/G89),IF(ISERR(G90),0,1/G90),IF(ISERR(G91),0,1/G91))/COUNT(G86:G91))</f>
        <v>1735.6093687971418</v>
      </c>
      <c r="H92" s="53">
        <f>1/(SUM(IF(ISERR(H86),0,1/H86),IF(ISERR(H87),0,1/H87),IF(ISERR(H88),0,1/H88),IF(ISERR(H89),0,1/H89),IF(ISERR(H90),0,1/H90),IF(ISERR(H91),0,1/H91))/COUNT(H86:H91))</f>
        <v>161.24338661373565</v>
      </c>
      <c r="I92" s="41" t="s">
        <v>33</v>
      </c>
    </row>
  </sheetData>
  <phoneticPr fontId="0" type="noConversion"/>
  <pageMargins left="0.78740157499999996" right="0.78740157499999996" top="0.984251969" bottom="0.984251969" header="0.5" footer="0.5"/>
  <pageSetup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3fb8d1-e6d1-4b4e-8896-f8be02a65ba5">A2QDQF6JRFAP-65-63380</_dlc_DocId>
    <_dlc_DocIdUrl xmlns="813fb8d1-e6d1-4b4e-8896-f8be02a65ba5">
      <Url>https://globalvault.austin.hp.com/GSB_Marketing/_layouts/15/DocIdRedir.aspx?ID=A2QDQF6JRFAP-65-63380</Url>
      <Description>A2QDQF6JRFAP-65-63380</Description>
    </_dlc_DocIdUrl>
    <HPB_Publication_Date xmlns="813fb8d1-e6d1-4b4e-8896-f8be02a65ba5" xsi:nil="true"/>
    <HPB_Open_URL xmlns="813fb8d1-e6d1-4b4e-8896-f8be02a65ba5" xsi:nil="true"/>
    <HPB_Label xmlns="813fb8d1-e6d1-4b4e-8896-f8be02a65ba5">HP_CONFIDENTIAL</HPB_Label>
    <HPB_Author xmlns="813fb8d1-e6d1-4b4e-8896-f8be02a65ba5">
      <UserInfo>
        <DisplayName/>
        <AccountId xsi:nil="true"/>
        <AccountType/>
      </UserInfo>
    </HPB_Author>
    <HPB_Download_URL xmlns="813fb8d1-e6d1-4b4e-8896-f8be02a65ba5" xsi:nil="true"/>
    <HPB_Expiration_Date xmlns="813fb8d1-e6d1-4b4e-8896-f8be02a65ba5" xsi:nil="true"/>
    <HPB_Node_Id xmlns="813fb8d1-e6d1-4b4e-8896-f8be02a65ba5" xsi:nil="true"/>
    <HPB_Status xmlns="813fb8d1-e6d1-4b4e-8896-f8be02a65ba5" xsi:nil="true"/>
    <HPB_Owner xmlns="813fb8d1-e6d1-4b4e-8896-f8be02a65ba5">
      <UserInfo>
        <DisplayName/>
        <AccountId xsi:nil="true"/>
        <AccountType/>
      </UserInfo>
    </HPB_Owner>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468AF2335B7A847A0781E6EECCEFCDB" ma:contentTypeVersion="9" ma:contentTypeDescription="Create a new document." ma:contentTypeScope="" ma:versionID="3806cd331dc79f2856c442d805c17673">
  <xsd:schema xmlns:xsd="http://www.w3.org/2001/XMLSchema" xmlns:xs="http://www.w3.org/2001/XMLSchema" xmlns:p="http://schemas.microsoft.com/office/2006/metadata/properties" xmlns:ns2="813fb8d1-e6d1-4b4e-8896-f8be02a65ba5" targetNamespace="http://schemas.microsoft.com/office/2006/metadata/properties" ma:root="true" ma:fieldsID="09938cad93a494c7e185b5d310dd121a" ns2:_="">
    <xsd:import namespace="813fb8d1-e6d1-4b4e-8896-f8be02a65ba5"/>
    <xsd:element name="properties">
      <xsd:complexType>
        <xsd:sequence>
          <xsd:element name="documentManagement">
            <xsd:complexType>
              <xsd:all>
                <xsd:element ref="ns2:_dlc_DocId" minOccurs="0"/>
                <xsd:element ref="ns2:_dlc_DocIdUrl" minOccurs="0"/>
                <xsd:element ref="ns2:_dlc_DocIdPersistId" minOccurs="0"/>
                <xsd:element ref="ns2:HPB_Author" minOccurs="0"/>
                <xsd:element ref="ns2:HPB_Label" minOccurs="0"/>
                <xsd:element ref="ns2:HPB_Status" minOccurs="0"/>
                <xsd:element ref="ns2:HPB_Owner" minOccurs="0"/>
                <xsd:element ref="ns2:HPB_Download_URL" minOccurs="0"/>
                <xsd:element ref="ns2:HPB_Open_URL" minOccurs="0"/>
                <xsd:element ref="ns2:HPB_Node_Id" minOccurs="0"/>
                <xsd:element ref="ns2:HPB_Expiration_Date" minOccurs="0"/>
                <xsd:element ref="ns2:HPB_Publication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3fb8d1-e6d1-4b4e-8896-f8be02a65b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PB_Author" ma:index="11" nillable="true" ma:displayName="HPB_Author" ma:description="HPB_Author" ma:list="UserInfo" ma:SharePointGroup="0" ma:internalName="HPB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PB_Label" ma:index="12" nillable="true" ma:displayName="HPB_Label" ma:default="HP_CONFIDENTIAL" ma:description="Security Label" ma:format="Dropdown" ma:internalName="HPB_Label">
      <xsd:simpleType>
        <xsd:restriction base="dms:Choice">
          <xsd:enumeration value="HP_CONFIDENTIAL"/>
          <xsd:enumeration value="HP_RESTRICTED"/>
        </xsd:restriction>
      </xsd:simpleType>
    </xsd:element>
    <xsd:element name="HPB_Status" ma:index="13" nillable="true" ma:displayName="HPB_Status" ma:internalName="HPB_Status">
      <xsd:simpleType>
        <xsd:restriction base="dms:Text">
          <xsd:maxLength value="255"/>
        </xsd:restriction>
      </xsd:simpleType>
    </xsd:element>
    <xsd:element name="HPB_Owner" ma:index="14" nillable="true" ma:displayName="HPB_Owner" ma:list="UserInfo" ma:SharePointGroup="0" ma:internalName="HPB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PB_Download_URL" ma:index="15" nillable="true" ma:displayName="HPB_Download_URL" ma:description="Download URL" ma:internalName="HPB_Download_URL">
      <xsd:simpleType>
        <xsd:restriction base="dms:Text">
          <xsd:maxLength value="255"/>
        </xsd:restriction>
      </xsd:simpleType>
    </xsd:element>
    <xsd:element name="HPB_Open_URL" ma:index="16" nillable="true" ma:displayName="HPB_Open_URL" ma:description="Open URL" ma:internalName="HPB_Open_URL">
      <xsd:simpleType>
        <xsd:restriction base="dms:Text">
          <xsd:maxLength value="255"/>
        </xsd:restriction>
      </xsd:simpleType>
    </xsd:element>
    <xsd:element name="HPB_Node_Id" ma:index="17" nillable="true" ma:displayName="HPB_Node_Id" ma:decimals="0" ma:description="HPB_Node_Id" ma:internalName="HPB_Node_Id">
      <xsd:simpleType>
        <xsd:restriction base="dms:Number"/>
      </xsd:simpleType>
    </xsd:element>
    <xsd:element name="HPB_Expiration_Date" ma:index="18" nillable="true" ma:displayName="HPB_Expiration_Date" ma:format="DateOnly" ma:internalName="HPB_Expiration_Date">
      <xsd:simpleType>
        <xsd:restriction base="dms:DateTime"/>
      </xsd:simpleType>
    </xsd:element>
    <xsd:element name="HPB_Publication_Date" ma:index="19" nillable="true" ma:displayName="HPB_Publication_Date" ma:format="DateOnly" ma:internalName="HPB_Publication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B59095-6EEB-4BCF-AF40-FAE2A7450FCE}">
  <ds:schemaRefs>
    <ds:schemaRef ds:uri="http://purl.org/dc/elements/1.1/"/>
    <ds:schemaRef ds:uri="http://www.w3.org/XML/1998/namespace"/>
    <ds:schemaRef ds:uri="813fb8d1-e6d1-4b4e-8896-f8be02a65ba5"/>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0AC1CCE6-6ED8-4ADB-9806-0F65AE45237D}">
  <ds:schemaRefs>
    <ds:schemaRef ds:uri="http://schemas.microsoft.com/sharepoint/events"/>
  </ds:schemaRefs>
</ds:datastoreItem>
</file>

<file path=customXml/itemProps3.xml><?xml version="1.0" encoding="utf-8"?>
<ds:datastoreItem xmlns:ds="http://schemas.openxmlformats.org/officeDocument/2006/customXml" ds:itemID="{36F35617-9073-4431-BF1F-16ADCBB35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3fb8d1-e6d1-4b4e-8896-f8be02a65b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419031-920F-49E5-91DF-2C8307088E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How to use</vt:lpstr>
      <vt:lpstr>Data Introduction</vt:lpstr>
      <vt:lpstr>Results</vt:lpstr>
      <vt:lpstr>Calculus</vt:lpstr>
      <vt:lpstr>Results!Druckbereich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MIPER</dc:creator>
  <cp:lastModifiedBy>rkachel</cp:lastModifiedBy>
  <dcterms:created xsi:type="dcterms:W3CDTF">2002-04-22T08:32:50Z</dcterms:created>
  <dcterms:modified xsi:type="dcterms:W3CDTF">2018-01-05T14:58:12Z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7c619f6f-d9ec-450d-872a-d9ce74c9798d</vt:lpwstr>
  </property>
  <property fmtid="{D5CDD505-2E9C-101B-9397-08002B2CF9AE}" pid="3" name="ContentTypeId">
    <vt:lpwstr>0x0101005468AF2335B7A847A0781E6EECCEFCDB</vt:lpwstr>
  </property>
  <property fmtid="{D5CDD505-2E9C-101B-9397-08002B2CF9AE}" pid="4" name="TBCO_ScreenResolution">
    <vt:lpwstr>96 96 1920 1200</vt:lpwstr>
  </property>
</Properties>
</file>